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17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18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9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20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21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25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26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27.xml" ContentType="application/vnd.openxmlformats-officedocument.spreadsheetml.table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tables/table28.xml" ContentType="application/vnd.openxmlformats-officedocument.spreadsheetml.table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tables/table29.xml" ContentType="application/vnd.openxmlformats-officedocument.spreadsheetml.table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tables/table30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4/Gruodis/2024 12 13 - 2024 12 19/"/>
    </mc:Choice>
  </mc:AlternateContent>
  <xr:revisionPtr revIDLastSave="3396" documentId="13_ncr:1_{35BDACDF-604A-4CE4-9645-F047AFD2A890}" xr6:coauthVersionLast="47" xr6:coauthVersionMax="47" xr10:uidLastSave="{6973E6BA-101F-4231-B23D-258FB6ABAE40}"/>
  <bookViews>
    <workbookView xWindow="-120" yWindow="-120" windowWidth="29040" windowHeight="15840" xr2:uid="{00000000-000D-0000-FFFF-FFFF00000000}"/>
  </bookViews>
  <sheets>
    <sheet name="12.13-12.19" sheetId="34" r:id="rId1"/>
    <sheet name="12.06-12.12" sheetId="33" r:id="rId2"/>
    <sheet name="11.29-12.05" sheetId="32" r:id="rId3"/>
    <sheet name="11.22-11.28" sheetId="31" r:id="rId4"/>
    <sheet name="11.15-11.21" sheetId="30" r:id="rId5"/>
    <sheet name="11.08-11.14" sheetId="29" r:id="rId6"/>
    <sheet name="11.01-11.07" sheetId="28" r:id="rId7"/>
    <sheet name="10.25-10.31" sheetId="27" r:id="rId8"/>
    <sheet name="10.18-10.24" sheetId="26" r:id="rId9"/>
    <sheet name="10.11-10.17" sheetId="25" r:id="rId10"/>
    <sheet name="10.04-10.10" sheetId="24" r:id="rId11"/>
    <sheet name="09.27-10.03" sheetId="23" r:id="rId12"/>
    <sheet name="09.20-09.26" sheetId="22" r:id="rId13"/>
    <sheet name="09.13-09.19" sheetId="21" r:id="rId14"/>
    <sheet name="09.06-09.12" sheetId="20" r:id="rId15"/>
    <sheet name="08.30-09.05" sheetId="19" r:id="rId16"/>
    <sheet name="08.23-08.29" sheetId="17" r:id="rId17"/>
    <sheet name="08.16-08.22" sheetId="16" r:id="rId18"/>
    <sheet name="08.09-08.15" sheetId="15" r:id="rId19"/>
    <sheet name="08.02-08.08" sheetId="14" r:id="rId20"/>
    <sheet name="07.26-08.01" sheetId="13" r:id="rId21"/>
    <sheet name="07.19-07.25" sheetId="12" r:id="rId22"/>
    <sheet name="07.12-07.18" sheetId="11" r:id="rId23"/>
    <sheet name="07.05-07.11" sheetId="10" r:id="rId24"/>
    <sheet name="06.28-07.04" sheetId="8" r:id="rId25"/>
    <sheet name="06.21-06.27" sheetId="6" r:id="rId26"/>
    <sheet name="06.14-06.20" sheetId="5" r:id="rId27"/>
    <sheet name="06.07-06.13" sheetId="4" r:id="rId28"/>
    <sheet name="05.31-06.06" sheetId="3" r:id="rId29"/>
    <sheet name="05.24-05.30" sheetId="2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4" l="1"/>
  <c r="G40" i="34"/>
  <c r="D40" i="34"/>
  <c r="I36" i="34"/>
  <c r="I38" i="34"/>
  <c r="I28" i="34"/>
  <c r="I15" i="34"/>
  <c r="F4" i="34"/>
  <c r="F10" i="34"/>
  <c r="I35" i="34" l="1"/>
  <c r="I34" i="34"/>
  <c r="I37" i="34" l="1"/>
  <c r="I32" i="34"/>
  <c r="F16" i="34"/>
  <c r="F17" i="34"/>
  <c r="I39" i="34" l="1"/>
  <c r="I8" i="34" l="1"/>
  <c r="I9" i="34"/>
  <c r="I19" i="34"/>
  <c r="F40" i="34" l="1"/>
  <c r="I31" i="34"/>
  <c r="F31" i="34"/>
  <c r="I30" i="34"/>
  <c r="F30" i="34"/>
  <c r="I33" i="34"/>
  <c r="F33" i="34"/>
  <c r="I25" i="34"/>
  <c r="F25" i="34"/>
  <c r="I26" i="34"/>
  <c r="F26" i="34"/>
  <c r="I17" i="34"/>
  <c r="I23" i="34"/>
  <c r="F23" i="34"/>
  <c r="I22" i="34"/>
  <c r="F22" i="34"/>
  <c r="I18" i="34"/>
  <c r="F18" i="34"/>
  <c r="I7" i="34"/>
  <c r="I24" i="34"/>
  <c r="F24" i="34"/>
  <c r="I29" i="34"/>
  <c r="F29" i="34"/>
  <c r="I21" i="34"/>
  <c r="F21" i="34"/>
  <c r="I27" i="34"/>
  <c r="F20" i="34"/>
  <c r="I14" i="34"/>
  <c r="F14" i="34"/>
  <c r="I16" i="34"/>
  <c r="I12" i="34"/>
  <c r="F12" i="34"/>
  <c r="I11" i="34"/>
  <c r="F11" i="34"/>
  <c r="F13" i="34"/>
  <c r="I4" i="34"/>
  <c r="I5" i="34"/>
  <c r="F5" i="34"/>
  <c r="I3" i="34"/>
  <c r="F3" i="34"/>
  <c r="I26" i="33"/>
  <c r="G43" i="33"/>
  <c r="D43" i="33"/>
  <c r="I15" i="33"/>
  <c r="I34" i="33" l="1"/>
  <c r="F3" i="33"/>
  <c r="I39" i="33" l="1"/>
  <c r="I38" i="33"/>
  <c r="I35" i="33"/>
  <c r="I18" i="33"/>
  <c r="F8" i="33"/>
  <c r="I37" i="33" l="1"/>
  <c r="I21" i="33"/>
  <c r="F30" i="33" l="1"/>
  <c r="I23" i="33" l="1"/>
  <c r="I36" i="33" l="1"/>
  <c r="F43" i="33"/>
  <c r="F41" i="33"/>
  <c r="I27" i="33"/>
  <c r="F27" i="33"/>
  <c r="I29" i="33"/>
  <c r="F29" i="33"/>
  <c r="F31" i="33"/>
  <c r="F40" i="33"/>
  <c r="I33" i="33"/>
  <c r="F33" i="33"/>
  <c r="I30" i="33"/>
  <c r="I42" i="33"/>
  <c r="F42" i="33"/>
  <c r="I25" i="33"/>
  <c r="F25" i="33"/>
  <c r="I22" i="33"/>
  <c r="F22" i="33"/>
  <c r="I19" i="33"/>
  <c r="F19" i="33"/>
  <c r="F28" i="33"/>
  <c r="I24" i="33"/>
  <c r="F24" i="33"/>
  <c r="I10" i="33"/>
  <c r="I32" i="33"/>
  <c r="F32" i="33"/>
  <c r="I5" i="33"/>
  <c r="I16" i="33"/>
  <c r="F16" i="33"/>
  <c r="I20" i="33"/>
  <c r="F20" i="33"/>
  <c r="I17" i="33"/>
  <c r="F17" i="33"/>
  <c r="I14" i="33"/>
  <c r="F14" i="33"/>
  <c r="F12" i="33"/>
  <c r="I9" i="33"/>
  <c r="F9" i="33"/>
  <c r="I11" i="33"/>
  <c r="F11" i="33"/>
  <c r="I8" i="33"/>
  <c r="F7" i="33"/>
  <c r="I4" i="33"/>
  <c r="F4" i="33"/>
  <c r="I3" i="33"/>
  <c r="G34" i="32"/>
  <c r="D34" i="32"/>
  <c r="F19" i="32" l="1"/>
  <c r="I26" i="32"/>
  <c r="F18" i="32"/>
  <c r="F31" i="32"/>
  <c r="F32" i="32" l="1"/>
  <c r="F8" i="32"/>
  <c r="I3" i="32" l="1"/>
  <c r="I23" i="32"/>
  <c r="I14" i="32" l="1"/>
  <c r="I16" i="32"/>
  <c r="I8" i="32"/>
  <c r="I7" i="32"/>
  <c r="I10" i="32"/>
  <c r="I11" i="32"/>
  <c r="I13" i="32"/>
  <c r="I18" i="32"/>
  <c r="I12" i="32"/>
  <c r="I22" i="32"/>
  <c r="I6" i="32"/>
  <c r="I17" i="32"/>
  <c r="I19" i="32"/>
  <c r="I15" i="32"/>
  <c r="I21" i="32"/>
  <c r="I27" i="32"/>
  <c r="I20" i="32"/>
  <c r="I24" i="32"/>
  <c r="I25" i="32"/>
  <c r="I31" i="32"/>
  <c r="I30" i="32"/>
  <c r="I29" i="32"/>
  <c r="I33" i="32"/>
  <c r="F34" i="32"/>
  <c r="F33" i="32"/>
  <c r="F28" i="32"/>
  <c r="F29" i="32"/>
  <c r="F30" i="32"/>
  <c r="F25" i="32"/>
  <c r="F24" i="32"/>
  <c r="F20" i="32"/>
  <c r="F27" i="32"/>
  <c r="F21" i="32"/>
  <c r="F15" i="32"/>
  <c r="F17" i="32"/>
  <c r="F22" i="32"/>
  <c r="F12" i="32"/>
  <c r="F13" i="32"/>
  <c r="F11" i="32"/>
  <c r="F9" i="32"/>
  <c r="F10" i="32"/>
  <c r="F7" i="32"/>
  <c r="F5" i="32"/>
  <c r="I4" i="32"/>
  <c r="F4" i="32"/>
  <c r="G40" i="31" l="1"/>
  <c r="D40" i="31"/>
  <c r="F21" i="31"/>
  <c r="I28" i="31" l="1"/>
  <c r="I39" i="31" l="1"/>
  <c r="F3" i="31" l="1"/>
  <c r="F29" i="31" l="1"/>
  <c r="I10" i="31"/>
  <c r="I27" i="31"/>
  <c r="I26" i="31"/>
  <c r="F14" i="31"/>
  <c r="F13" i="31"/>
  <c r="F11" i="31"/>
  <c r="I30" i="31" l="1"/>
  <c r="I15" i="31"/>
  <c r="I35" i="31" l="1"/>
  <c r="F40" i="31"/>
  <c r="I37" i="31"/>
  <c r="F37" i="31"/>
  <c r="I32" i="31"/>
  <c r="F32" i="31"/>
  <c r="F39" i="31"/>
  <c r="F35" i="31"/>
  <c r="I29" i="31"/>
  <c r="F36" i="31"/>
  <c r="I34" i="31"/>
  <c r="F34" i="31"/>
  <c r="I31" i="31"/>
  <c r="F31" i="31"/>
  <c r="I33" i="31"/>
  <c r="F33" i="31"/>
  <c r="I5" i="31"/>
  <c r="I23" i="31"/>
  <c r="F23" i="31"/>
  <c r="I22" i="31"/>
  <c r="F22" i="31"/>
  <c r="I24" i="31"/>
  <c r="F24" i="31"/>
  <c r="I20" i="31"/>
  <c r="F20" i="31"/>
  <c r="I25" i="31"/>
  <c r="F25" i="31"/>
  <c r="I18" i="31"/>
  <c r="F18" i="31"/>
  <c r="I16" i="31"/>
  <c r="F16" i="31"/>
  <c r="I11" i="31"/>
  <c r="I14" i="31"/>
  <c r="F8" i="31"/>
  <c r="I9" i="31"/>
  <c r="F9" i="31"/>
  <c r="I6" i="31"/>
  <c r="F6" i="31"/>
  <c r="I7" i="31"/>
  <c r="F7" i="31"/>
  <c r="F4" i="31"/>
  <c r="I3" i="31"/>
  <c r="G42" i="30"/>
  <c r="D42" i="30"/>
  <c r="I32" i="30" l="1"/>
  <c r="I19" i="30" l="1"/>
  <c r="I33" i="30"/>
  <c r="I22" i="30" l="1"/>
  <c r="F36" i="30" l="1"/>
  <c r="I27" i="30"/>
  <c r="I34" i="30" l="1"/>
  <c r="I37" i="30"/>
  <c r="I30" i="30"/>
  <c r="F6" i="30"/>
  <c r="F8" i="30"/>
  <c r="F42" i="30"/>
  <c r="I36" i="30"/>
  <c r="I41" i="30"/>
  <c r="F41" i="30"/>
  <c r="I35" i="30"/>
  <c r="F35" i="30"/>
  <c r="F26" i="30"/>
  <c r="I9" i="30"/>
  <c r="I25" i="30"/>
  <c r="F25" i="30"/>
  <c r="F29" i="30"/>
  <c r="I23" i="30"/>
  <c r="F23" i="30"/>
  <c r="I20" i="30"/>
  <c r="F20" i="30"/>
  <c r="F32" i="30"/>
  <c r="I17" i="30"/>
  <c r="F17" i="30"/>
  <c r="I38" i="30"/>
  <c r="F38" i="30"/>
  <c r="I18" i="30"/>
  <c r="F18" i="30"/>
  <c r="I24" i="30"/>
  <c r="F24" i="30"/>
  <c r="I21" i="30"/>
  <c r="F21" i="30"/>
  <c r="I15" i="30"/>
  <c r="F15" i="30"/>
  <c r="I11" i="30"/>
  <c r="F11" i="30"/>
  <c r="I16" i="30"/>
  <c r="F16" i="30"/>
  <c r="I14" i="30"/>
  <c r="F14" i="30"/>
  <c r="I12" i="30"/>
  <c r="F12" i="30"/>
  <c r="I3" i="30"/>
  <c r="I13" i="30"/>
  <c r="F13" i="30"/>
  <c r="I6" i="30"/>
  <c r="I5" i="30"/>
  <c r="F5" i="30"/>
  <c r="I7" i="30"/>
  <c r="F7" i="30"/>
  <c r="F4" i="30"/>
  <c r="G38" i="29"/>
  <c r="D38" i="29"/>
  <c r="F24" i="29"/>
  <c r="I33" i="29" l="1"/>
  <c r="I35" i="29"/>
  <c r="I26" i="29"/>
  <c r="F16" i="29"/>
  <c r="F8" i="29"/>
  <c r="F28" i="29" l="1"/>
  <c r="F3" i="29" l="1"/>
  <c r="F30" i="29" l="1"/>
  <c r="F31" i="29"/>
  <c r="I34" i="29"/>
  <c r="I9" i="29"/>
  <c r="F38" i="29"/>
  <c r="F32" i="29"/>
  <c r="F21" i="29"/>
  <c r="F36" i="29"/>
  <c r="I31" i="29"/>
  <c r="I30" i="29"/>
  <c r="I20" i="29"/>
  <c r="F20" i="29"/>
  <c r="I23" i="29"/>
  <c r="F23" i="29"/>
  <c r="I6" i="29"/>
  <c r="I11" i="29"/>
  <c r="F11" i="29"/>
  <c r="F29" i="29"/>
  <c r="I25" i="29"/>
  <c r="F25" i="29"/>
  <c r="I22" i="29"/>
  <c r="F22" i="29"/>
  <c r="I28" i="29"/>
  <c r="I18" i="29"/>
  <c r="F18" i="29"/>
  <c r="I24" i="29"/>
  <c r="I19" i="29"/>
  <c r="F19" i="29"/>
  <c r="I14" i="29"/>
  <c r="F14" i="29"/>
  <c r="I16" i="29"/>
  <c r="I17" i="29"/>
  <c r="F17" i="29"/>
  <c r="I13" i="29"/>
  <c r="F13" i="29"/>
  <c r="I12" i="29"/>
  <c r="F12" i="29"/>
  <c r="I10" i="29"/>
  <c r="F10" i="29"/>
  <c r="I8" i="29"/>
  <c r="I5" i="29"/>
  <c r="F5" i="29"/>
  <c r="I4" i="29"/>
  <c r="F4" i="29"/>
  <c r="G39" i="28"/>
  <c r="D39" i="28"/>
  <c r="I30" i="28" l="1"/>
  <c r="I37" i="28"/>
  <c r="I24" i="28"/>
  <c r="F36" i="28" l="1"/>
  <c r="F23" i="28"/>
  <c r="F20" i="28"/>
  <c r="F4" i="28"/>
  <c r="F5" i="28"/>
  <c r="F7" i="28" l="1"/>
  <c r="F10" i="28"/>
  <c r="I3" i="28" l="1"/>
  <c r="I11" i="28"/>
  <c r="I28" i="28"/>
  <c r="I18" i="28"/>
  <c r="I32" i="28"/>
  <c r="I34" i="28" l="1"/>
  <c r="I29" i="28"/>
  <c r="I35" i="28" l="1"/>
  <c r="I15" i="28"/>
  <c r="F39" i="28" l="1"/>
  <c r="F35" i="28"/>
  <c r="I36" i="28"/>
  <c r="F31" i="28"/>
  <c r="I26" i="28"/>
  <c r="F26" i="28"/>
  <c r="I38" i="28"/>
  <c r="F38" i="28"/>
  <c r="I27" i="28"/>
  <c r="F27" i="28"/>
  <c r="I6" i="28"/>
  <c r="F33" i="28"/>
  <c r="F16" i="28"/>
  <c r="I23" i="28"/>
  <c r="I17" i="28"/>
  <c r="F17" i="28"/>
  <c r="I21" i="28"/>
  <c r="F21" i="28"/>
  <c r="I19" i="28"/>
  <c r="F19" i="28"/>
  <c r="I25" i="28"/>
  <c r="F25" i="28"/>
  <c r="I20" i="28"/>
  <c r="I12" i="28"/>
  <c r="F12" i="28"/>
  <c r="I13" i="28"/>
  <c r="F13" i="28"/>
  <c r="F22" i="28"/>
  <c r="I14" i="28"/>
  <c r="F14" i="28"/>
  <c r="I10" i="28"/>
  <c r="I7" i="28"/>
  <c r="I9" i="28"/>
  <c r="F9" i="28"/>
  <c r="I8" i="28"/>
  <c r="F8" i="28"/>
  <c r="I5" i="28"/>
  <c r="I4" i="28"/>
  <c r="G46" i="27"/>
  <c r="D46" i="27"/>
  <c r="I33" i="27"/>
  <c r="I29" i="27"/>
  <c r="I25" i="27"/>
  <c r="I31" i="27"/>
  <c r="I44" i="27"/>
  <c r="F17" i="27"/>
  <c r="F5" i="27"/>
  <c r="I8" i="27"/>
  <c r="F45" i="27" l="1"/>
  <c r="F32" i="27" l="1"/>
  <c r="I38" i="27"/>
  <c r="I37" i="27"/>
  <c r="I34" i="27"/>
  <c r="I18" i="27"/>
  <c r="I23" i="27"/>
  <c r="F9" i="27"/>
  <c r="F26" i="27"/>
  <c r="I39" i="27"/>
  <c r="I43" i="27" l="1"/>
  <c r="F42" i="27" l="1"/>
  <c r="F46" i="27"/>
  <c r="I45" i="27"/>
  <c r="I36" i="27"/>
  <c r="F36" i="27"/>
  <c r="F41" i="27"/>
  <c r="F35" i="27"/>
  <c r="I22" i="27"/>
  <c r="F22" i="27"/>
  <c r="I40" i="27"/>
  <c r="F40" i="27"/>
  <c r="I13" i="27"/>
  <c r="I32" i="27"/>
  <c r="I30" i="27"/>
  <c r="F30" i="27"/>
  <c r="I21" i="27"/>
  <c r="F21" i="27"/>
  <c r="I28" i="27"/>
  <c r="F28" i="27"/>
  <c r="I24" i="27"/>
  <c r="F24" i="27"/>
  <c r="I4" i="27"/>
  <c r="F27" i="27"/>
  <c r="I7" i="27"/>
  <c r="I14" i="27"/>
  <c r="F14" i="27"/>
  <c r="I15" i="27"/>
  <c r="F15" i="27"/>
  <c r="I26" i="27"/>
  <c r="F19" i="27"/>
  <c r="I11" i="27"/>
  <c r="F11" i="27"/>
  <c r="F10" i="27"/>
  <c r="I17" i="27"/>
  <c r="I3" i="27"/>
  <c r="I16" i="27"/>
  <c r="F16" i="27"/>
  <c r="I9" i="27"/>
  <c r="I12" i="27"/>
  <c r="F12" i="27"/>
  <c r="I6" i="27"/>
  <c r="F6" i="27"/>
  <c r="I5" i="27"/>
  <c r="G41" i="26"/>
  <c r="D41" i="26"/>
  <c r="I29" i="26" l="1"/>
  <c r="F34" i="26"/>
  <c r="F5" i="26" l="1"/>
  <c r="F29" i="26" l="1"/>
  <c r="I18" i="26" l="1"/>
  <c r="I16" i="26" l="1"/>
  <c r="I33" i="26" l="1"/>
  <c r="I24" i="26" l="1"/>
  <c r="I40" i="26"/>
  <c r="I28" i="26"/>
  <c r="I37" i="26"/>
  <c r="I8" i="26"/>
  <c r="I38" i="26"/>
  <c r="I9" i="26"/>
  <c r="I13" i="26"/>
  <c r="F20" i="26"/>
  <c r="I26" i="26" l="1"/>
  <c r="F17" i="26"/>
  <c r="F10" i="26"/>
  <c r="I5" i="26"/>
  <c r="I4" i="26"/>
  <c r="I11" i="26"/>
  <c r="I20" i="26"/>
  <c r="I15" i="26"/>
  <c r="I14" i="26"/>
  <c r="I3" i="26"/>
  <c r="I19" i="26"/>
  <c r="I6" i="26"/>
  <c r="I23" i="26"/>
  <c r="I27" i="26"/>
  <c r="I25" i="26"/>
  <c r="I22" i="26"/>
  <c r="I32" i="26"/>
  <c r="I30" i="26"/>
  <c r="I36" i="26"/>
  <c r="I39" i="26"/>
  <c r="F41" i="26"/>
  <c r="F35" i="26"/>
  <c r="F39" i="26"/>
  <c r="F31" i="26"/>
  <c r="F36" i="26"/>
  <c r="F30" i="26"/>
  <c r="F32" i="26"/>
  <c r="F22" i="26"/>
  <c r="F25" i="26"/>
  <c r="F27" i="26"/>
  <c r="F23" i="26"/>
  <c r="F19" i="26"/>
  <c r="F14" i="26"/>
  <c r="F15" i="26"/>
  <c r="F11" i="26"/>
  <c r="F12" i="26"/>
  <c r="F4" i="26"/>
  <c r="I7" i="26"/>
  <c r="F7" i="26"/>
  <c r="I33" i="25" l="1"/>
  <c r="I34" i="25"/>
  <c r="I35" i="25"/>
  <c r="I36" i="25"/>
  <c r="I32" i="25"/>
  <c r="G37" i="25" l="1"/>
  <c r="D37" i="25"/>
  <c r="F19" i="25"/>
  <c r="I13" i="25"/>
  <c r="F27" i="25" l="1"/>
  <c r="F3" i="25"/>
  <c r="F33" i="25" l="1"/>
  <c r="I28" i="25" l="1"/>
  <c r="F37" i="25"/>
  <c r="F29" i="25"/>
  <c r="I26" i="25"/>
  <c r="F26" i="25"/>
  <c r="I30" i="25"/>
  <c r="F30" i="25"/>
  <c r="F32" i="25"/>
  <c r="I25" i="25"/>
  <c r="F25" i="25"/>
  <c r="I17" i="25"/>
  <c r="I24" i="25"/>
  <c r="F24" i="25"/>
  <c r="I21" i="25"/>
  <c r="F21" i="25"/>
  <c r="I22" i="25"/>
  <c r="F22" i="25"/>
  <c r="I18" i="25"/>
  <c r="F18" i="25"/>
  <c r="I19" i="25"/>
  <c r="I12" i="25"/>
  <c r="F12" i="25"/>
  <c r="I20" i="25"/>
  <c r="F20" i="25"/>
  <c r="I14" i="25"/>
  <c r="F14" i="25"/>
  <c r="I10" i="25"/>
  <c r="F10" i="25"/>
  <c r="I7" i="25"/>
  <c r="F7" i="25"/>
  <c r="I6" i="25"/>
  <c r="F6" i="25"/>
  <c r="I5" i="25"/>
  <c r="F5" i="25"/>
  <c r="I3" i="25"/>
  <c r="G31" i="24"/>
  <c r="D31" i="24"/>
  <c r="F22" i="24" l="1"/>
  <c r="F4" i="24"/>
  <c r="F6" i="24"/>
  <c r="F16" i="24" l="1"/>
  <c r="I3" i="24"/>
  <c r="I11" i="24"/>
  <c r="I19" i="24"/>
  <c r="I20" i="24"/>
  <c r="F5" i="24" l="1"/>
  <c r="F7" i="24"/>
  <c r="F8" i="24"/>
  <c r="F9" i="24"/>
  <c r="F10" i="24"/>
  <c r="F12" i="24"/>
  <c r="F13" i="24"/>
  <c r="F15" i="24"/>
  <c r="F17" i="24"/>
  <c r="F18" i="24"/>
  <c r="F29" i="24"/>
  <c r="F23" i="24"/>
  <c r="F24" i="24"/>
  <c r="F21" i="24"/>
  <c r="F26" i="24"/>
  <c r="F25" i="24"/>
  <c r="F30" i="24"/>
  <c r="F31" i="24"/>
  <c r="I5" i="24"/>
  <c r="I25" i="24"/>
  <c r="I26" i="24"/>
  <c r="I21" i="24"/>
  <c r="I24" i="24"/>
  <c r="I23" i="24"/>
  <c r="I29" i="24"/>
  <c r="I18" i="24"/>
  <c r="I17" i="24"/>
  <c r="I15" i="24"/>
  <c r="I22" i="24"/>
  <c r="I13" i="24"/>
  <c r="I12" i="24"/>
  <c r="I10" i="24"/>
  <c r="I9" i="24"/>
  <c r="I8" i="24"/>
  <c r="I7" i="24"/>
  <c r="I6" i="24"/>
  <c r="I4" i="24"/>
  <c r="F28" i="23"/>
  <c r="F20" i="23"/>
  <c r="F12" i="23" l="1"/>
  <c r="F21" i="23" l="1"/>
  <c r="I24" i="23"/>
  <c r="I32" i="23"/>
  <c r="I14" i="23"/>
  <c r="F13" i="23"/>
  <c r="I19" i="23"/>
  <c r="I5" i="23"/>
  <c r="I29" i="23"/>
  <c r="I4" i="23" l="1"/>
  <c r="I6" i="23"/>
  <c r="F3" i="23" l="1"/>
  <c r="G35" i="23"/>
  <c r="D35" i="23"/>
  <c r="F34" i="23"/>
  <c r="F31" i="23"/>
  <c r="I27" i="23"/>
  <c r="F27" i="23"/>
  <c r="I28" i="23"/>
  <c r="I23" i="23"/>
  <c r="F23" i="23"/>
  <c r="I26" i="23"/>
  <c r="F26" i="23"/>
  <c r="F33" i="23"/>
  <c r="I25" i="23"/>
  <c r="F25" i="23"/>
  <c r="I22" i="23"/>
  <c r="F22" i="23"/>
  <c r="I21" i="23"/>
  <c r="I16" i="23"/>
  <c r="F16" i="23"/>
  <c r="I20" i="23"/>
  <c r="I18" i="23"/>
  <c r="F18" i="23"/>
  <c r="I15" i="23"/>
  <c r="F15" i="23"/>
  <c r="I10" i="23"/>
  <c r="F10" i="23"/>
  <c r="I13" i="23"/>
  <c r="I17" i="23"/>
  <c r="F17" i="23"/>
  <c r="I12" i="23"/>
  <c r="I8" i="23"/>
  <c r="F8" i="23"/>
  <c r="I9" i="23"/>
  <c r="F9" i="23"/>
  <c r="I7" i="23"/>
  <c r="F7" i="23"/>
  <c r="I3" i="23"/>
  <c r="F35" i="23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tc={B0F00057-8011-4CC9-8BFC-4967FD9D691C}</author>
  </authors>
  <commentList>
    <comment ref="C13" authorId="0" shapeId="0" xr:uid="{B0F00057-8011-4CC9-8BFC-4967FD9D691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tc={586533D3-B4EB-4C6D-B7CC-CE2A9B7BD361}</author>
    <author>tc={3E7884B4-591D-4A40-9454-1B945BA44CBB}</author>
  </authors>
  <commentList>
    <comment ref="C36" authorId="0" shapeId="0" xr:uid="{586533D3-B4EB-4C6D-B7CC-CE2A9B7BD361}">
      <text>
        <t>[Threaded comment]
Your version of Excel allows you to read this threaded comment; however, any edits to it will get removed if the file is opened in a newer version of Excel. Learn more: https://go.microsoft.com/fwlink/?linkid=870924
Comment:
    Educational screening</t>
      </text>
    </comment>
    <comment ref="C37" authorId="1" shapeId="0" xr:uid="{3E7884B4-591D-4A40-9454-1B945BA44CBB}">
      <text>
        <t>[Threaded comment]
Your version of Excel allows you to read this threaded comment; however, any edits to it will get removed if the file is opened in a newer version of Excel. Learn more: https://go.microsoft.com/fwlink/?linkid=870924
Comment:
    Educational screening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tc={7EC01B38-FD71-46A9-8A26-39E7FB7611EE}</author>
    <author>tc={1F33DE68-A700-4851-8900-54C8D4D4EC46}</author>
  </authors>
  <commentList>
    <comment ref="C12" authorId="0" shapeId="0" xr:uid="{7EC01B38-FD71-46A9-8A26-39E7FB7611E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F33DE68-A700-4851-8900-54C8D4D4EC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<sst xmlns="http://schemas.openxmlformats.org/spreadsheetml/2006/main" count="4433" uniqueCount="389">
  <si>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</si>
  <si>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</si>
  <si>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</si>
  <si>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</si>
  <si>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</si>
  <si>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</si>
  <si>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</si>
  <si>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</si>
  <si>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</si>
  <si>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</si>
  <si>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</si>
  <si>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</si>
  <si>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</si>
  <si>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</si>
  <si>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</si>
  <si>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</si>
  <si>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</si>
  <si>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</si>
  <si>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</si>
  <si>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</si>
  <si>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</si>
  <si>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</si>
  <si>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</si>
  <si>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</si>
  <si>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</si>
  <si>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</si>
  <si>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</si>
  <si>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</si>
  <si>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</si>
  <si>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</si>
  <si>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</si>
  <si>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</si>
  <si>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</si>
  <si>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</si>
  <si>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</si>
  <si>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</si>
  <si>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</si>
  <si>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</si>
  <si>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</si>
  <si>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</si>
  <si>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</si>
  <si>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</si>
  <si>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</si>
  <si>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</si>
  <si>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</si>
  <si>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</si>
  <si>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</si>
  <si>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</si>
  <si>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</si>
  <si>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</si>
  <si>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</si>
  <si>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</si>
  <si>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</si>
  <si>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</si>
  <si>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</si>
  <si>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</si>
  <si>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</si>
  <si>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</si>
  <si>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</si>
  <si>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</si>
  <si>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</si>
  <si>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</si>
  <si>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</si>
  <si>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</si>
  <si>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</si>
  <si>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</si>
  <si>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</si>
  <si>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</si>
  <si>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</si>
  <si>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</si>
  <si>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</si>
  <si>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</si>
  <si>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</si>
  <si>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</si>
  <si>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</si>
  <si>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</si>
  <si>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</si>
  <si>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</si>
  <si>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</si>
  <si>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</si>
  <si>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</si>
  <si>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</si>
  <si>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</si>
  <si>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</si>
  <si>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</si>
  <si>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</si>
  <si>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</si>
  <si>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</si>
  <si>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</si>
  <si>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</si>
  <si>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</si>
  <si>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</si>
  <si>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</si>
  <si>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</si>
  <si>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</si>
  <si>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</si>
  <si>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</si>
  <si>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</si>
  <si>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</si>
  <si>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</si>
  <si>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</si>
  <si>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</si>
  <si>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</si>
  <si>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</si>
  <si>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</si>
  <si>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</si>
  <si>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</si>
  <si>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</si>
  <si>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</si>
  <si>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</si>
  <si>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</si>
  <si>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</si>
  <si>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</si>
  <si>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</si>
  <si>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</si>
  <si>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</si>
  <si>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</si>
  <si>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</si>
  <si>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</si>
  <si>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</si>
  <si>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</si>
  <si>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</si>
  <si>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</si>
  <si>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</si>
  <si>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</si>
  <si>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</si>
  <si>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</si>
  <si>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</si>
  <si>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</si>
  <si>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</si>
  <si>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</si>
  <si>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</si>
  <si>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</si>
  <si>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</si>
  <si>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</si>
  <si>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</si>
  <si>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</si>
  <si>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</si>
  <si>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</si>
  <si>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</si>
  <si>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</si>
  <si>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</si>
  <si>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</si>
  <si>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</si>
  <si>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</si>
  <si>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</si>
  <si>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</si>
  <si>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</si>
  <si>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</si>
  <si>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</si>
  <si>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</si>
  <si>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</si>
  <si>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</si>
  <si>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</si>
  <si>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</si>
  <si>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</si>
  <si>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</si>
  <si>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</si>
  <si>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</si>
  <si>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</si>
  <si>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</si>
  <si>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</si>
  <si>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</si>
  <si>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</si>
  <si>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</si>
  <si>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</si>
  <si>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</si>
  <si>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</si>
  <si>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</si>
  <si>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</si>
  <si>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</si>
  <si>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</si>
  <si>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</si>
  <si>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</si>
  <si>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</si>
  <si>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</si>
  <si>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</si>
  <si>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</si>
  <si>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</si>
  <si>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</si>
  <si>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</si>
  <si>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</si>
  <si>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</si>
  <si>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</si>
  <si>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</si>
  <si>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</si>
  <si>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</si>
  <si>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</si>
  <si>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</si>
  <si>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</si>
  <si>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</si>
  <si>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</si>
  <si>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</si>
  <si>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</si>
  <si>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</si>
  <si>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</si>
  <si>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</si>
  <si>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</si>
  <si>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</si>
  <si>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</si>
  <si>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</si>
  <si>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</si>
  <si>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</si>
  <si>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</si>
  <si>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</si>
  <si>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</si>
  <si>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</si>
  <si>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</si>
  <si>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</si>
  <si>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</si>
  <si>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</si>
  <si>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</si>
  <si>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</si>
  <si>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</si>
  <si>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</si>
  <si>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</si>
  <si>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</si>
  <si>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</si>
  <si>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</si>
  <si>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</si>
  <si>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</si>
  <si>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</si>
  <si>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</si>
  <si>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</si>
  <si>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</si>
  <si>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</si>
  <si>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</si>
  <si>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</si>
  <si>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</si>
  <si>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</si>
  <si>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</si>
  <si>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</si>
  <si>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</si>
  <si>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</si>
  <si>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</si>
  <si>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</si>
  <si>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</si>
  <si>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</si>
  <si>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</si>
  <si>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</si>
  <si>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</si>
  <si>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</si>
  <si>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</si>
  <si>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</si>
  <si>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</si>
  <si>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</si>
  <si>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</si>
  <si>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</si>
  <si>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</si>
  <si>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</si>
  <si>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</si>
  <si>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</si>
  <si>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</si>
  <si>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</si>
  <si>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</si>
  <si>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</si>
  <si>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</si>
  <si>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</si>
  <si>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</si>
  <si>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</si>
  <si>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</si>
  <si>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</si>
  <si>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</si>
  <si>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</si>
  <si>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</si>
  <si>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</si>
  <si>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</si>
  <si>
    <t>Rugsėjo 27–spalio 3 d. Lietuvos kino teatruose rodytų filmų topas
September 27–October 3 Lithuanian top</t>
  </si>
  <si>
    <t>Substancija (The Substance)</t>
  </si>
  <si>
    <t>Savaitgalis Taipėjuje (Weekend in Taipei)</t>
  </si>
  <si>
    <t>Misija Titanas (Slingshot)</t>
  </si>
  <si>
    <t>Džokeris: Folie A Deux (Joker: Folie a Deux)</t>
  </si>
  <si>
    <t>Šuo kuris keliavo traukiniu (Lampo The Travelling Dog)</t>
  </si>
  <si>
    <t>296 701 €</t>
  </si>
  <si>
    <t>1405</t>
  </si>
  <si>
    <t>Banginis (The Whale)</t>
  </si>
  <si>
    <t>Šokių karalienė (Dancing Queen)</t>
  </si>
  <si>
    <t>Total (32)</t>
  </si>
  <si>
    <t>Spalio 4–10 d. Lietuvos kino teatruose rodytų filmų topas
October 4–10 Lithuanian top</t>
  </si>
  <si>
    <t>388 320 €</t>
  </si>
  <si>
    <t>Broliai lokiai: laiko kilpa (Boonie Bears: Time Twist</t>
  </si>
  <si>
    <t>Unlimited Media</t>
  </si>
  <si>
    <t>Išdykusios letenos. Dingę augintiniai (Grace And Pedro: Pets To The Rescue)</t>
  </si>
  <si>
    <t>Oho! Žinutė iš kosmoso (Wow! Message from Space)</t>
  </si>
  <si>
    <t>1455</t>
  </si>
  <si>
    <t>365 333 €</t>
  </si>
  <si>
    <t>Spalio 11–17 d. Lietuvos kino teatruose rodytų filmų topas
October 11–17 Lithuanian top</t>
  </si>
  <si>
    <t>Psichopato bučinys (Woman Of The Hour)</t>
  </si>
  <si>
    <t>Jaunasis vadas Vinetu (Der junge Häuptling Winnetou)</t>
  </si>
  <si>
    <t>Baimė (Afraid)</t>
  </si>
  <si>
    <t>Mūza</t>
  </si>
  <si>
    <t>Juodoji kanarėlė (Canary Black)</t>
  </si>
  <si>
    <t>Šypsena 2 (Smile 2)</t>
  </si>
  <si>
    <t>Tylos valanda (The Silent Hour)</t>
  </si>
  <si>
    <t>Tikri farai</t>
  </si>
  <si>
    <t>All screens</t>
  </si>
  <si>
    <t>Mano Marčelas (Marcello Mio)</t>
  </si>
  <si>
    <t>Best film</t>
  </si>
  <si>
    <t>Spalio 18–24 d. Lietuvos kino teatruose rodytų filmų topas
October 18–24 Lithuanian top</t>
  </si>
  <si>
    <t>271 775 €</t>
  </si>
  <si>
    <t>Grafas Montekristas (The Count of Monte-Cristo)</t>
  </si>
  <si>
    <t>Megalopolis</t>
  </si>
  <si>
    <t>After. Fanams (Beyond After)</t>
  </si>
  <si>
    <t>Kalėjimo prižiūrėtoja (Vogter)</t>
  </si>
  <si>
    <t>Mokinys (Apprentice)</t>
  </si>
  <si>
    <t>Venomas 3 (Venom: The Last Dance)</t>
  </si>
  <si>
    <t>9835</t>
  </si>
  <si>
    <t>225</t>
  </si>
  <si>
    <t>Vesper</t>
  </si>
  <si>
    <t>Laikas gyventi (We Live in Time)</t>
  </si>
  <si>
    <t>Laukinukė Roz (Wild Robot)</t>
  </si>
  <si>
    <t>Spalio 25–31 d. Lietuvos kino teatruose rodytų filmų topas
October 25–31 Lithuanian top</t>
  </si>
  <si>
    <t>287 704 €</t>
  </si>
  <si>
    <t>Laisvo elgesio šeimynėlė (The Radleys)</t>
  </si>
  <si>
    <t>Suspirija (Suspiria)</t>
  </si>
  <si>
    <t>Bagman: šeimos prakeiksmas (Bagman)</t>
  </si>
  <si>
    <t>Tiesos kadras (Lee)</t>
  </si>
  <si>
    <t>337</t>
  </si>
  <si>
    <t>Svečiuose (Gæsterne)</t>
  </si>
  <si>
    <t>Keliantis siaubą 3 (Terrifier 3)</t>
  </si>
  <si>
    <t>Egzorcistas: tikintysis (The Exorcist: Believer)</t>
  </si>
  <si>
    <t>Penkios naktys pas Fredį (Five Nights at Freddy's)</t>
  </si>
  <si>
    <t>Total (43)</t>
  </si>
  <si>
    <t>Lapkričio 1–7 d. Lietuvos kino teatruose rodytų filmų topas
November 1–7 Lithuanian top</t>
  </si>
  <si>
    <t>577 710 €</t>
  </si>
  <si>
    <t>Atpildas (Absolution)</t>
  </si>
  <si>
    <t>Gimtadienis (Birthday Girl)</t>
  </si>
  <si>
    <t>Bloga nuo savęs (Syk Pike)</t>
  </si>
  <si>
    <t>Kaimynai</t>
  </si>
  <si>
    <t>Vabalo filmai</t>
  </si>
  <si>
    <t>Dryžių sergėtojas (Extinction)</t>
  </si>
  <si>
    <t>Kryžkelė (Crossing)</t>
  </si>
  <si>
    <t>Chaoso seserys ir pingvinas Polas (Die Chaosschwestern und Pinguin Paul)</t>
  </si>
  <si>
    <t>Kodas raudonas (Red One)</t>
  </si>
  <si>
    <t>494</t>
  </si>
  <si>
    <t>Lapkričio 8–14 d. Lietuvos kino teatruose rodytų filmų topas
November 8–14 Lithuanian top</t>
  </si>
  <si>
    <t>481 028 €</t>
  </si>
  <si>
    <t>Diplodokas</t>
  </si>
  <si>
    <t>691</t>
  </si>
  <si>
    <t>Suteik man sparnus (Donne moi des Ailes)</t>
  </si>
  <si>
    <t>Gladiatorius 2 (Gladiator 2)</t>
  </si>
  <si>
    <t>Pakilimas (Elevation)</t>
  </si>
  <si>
    <t>Baltic Media Content</t>
  </si>
  <si>
    <t>Niko. Už Šiaurės pašvaistės (Niko: Beyond The Northern Lights)</t>
  </si>
  <si>
    <t>446 630 €</t>
  </si>
  <si>
    <t>Lapkričio 15–21 d. Lietuvos kino teatruose rodytų filmų topas
November 15–21 Lithuanian top</t>
  </si>
  <si>
    <t>Dar po vieną (Druk)</t>
  </si>
  <si>
    <t>Nesiilsėkite ramybėje (Håndtering av udøde)</t>
  </si>
  <si>
    <t>754</t>
  </si>
  <si>
    <t xml:space="preserve">Ypatingieji (The Specials) </t>
  </si>
  <si>
    <t>202-02-07</t>
  </si>
  <si>
    <t>Eretikas (Heretic)</t>
  </si>
  <si>
    <t>Paskutinė Froido sesija (Freud's Last Session)</t>
  </si>
  <si>
    <t>Abipusis sutikimas (Consent)</t>
  </si>
  <si>
    <t>Total (39)</t>
  </si>
  <si>
    <t>Lapkričio 22–28 d. Lietuvos kino teatruose rodytų filmų topas
November 22–28 Lithuanian top</t>
  </si>
  <si>
    <t>550 374 €</t>
  </si>
  <si>
    <t>Lincesa. Miško princesė (Lincessa. The Silences Of The Forest)</t>
  </si>
  <si>
    <t>Viltingas rytojus (There’s Still Tomorrow)</t>
  </si>
  <si>
    <t>Dabar ir visada (Here Now)</t>
  </si>
  <si>
    <t>Gardutė</t>
  </si>
  <si>
    <t>Vajana 2 (Moana 2)</t>
  </si>
  <si>
    <t>4249,6</t>
  </si>
  <si>
    <t>428 674 €</t>
  </si>
  <si>
    <t>Magiškos gyvūnų Kalėdos (Le Grand Noël des Animaux)</t>
  </si>
  <si>
    <t>Piktoji (Wicked)</t>
  </si>
  <si>
    <t>Žiedų valdovas: Rohirimų karas (Lord of the Rings: The War of the Rohirrim)</t>
  </si>
  <si>
    <t>Total (31)</t>
  </si>
  <si>
    <t>Lapkričio 29–gruodžio 5 d. Lietuvos kino teatruose rodytų filmų topas
November 29–December 5 Lithuanian top</t>
  </si>
  <si>
    <t>Gruodžio 6–12 d. Lietuvos kino teatruose rodytų filmų topas
December 6–12 Lithuanian top</t>
  </si>
  <si>
    <t>538 990 €</t>
  </si>
  <si>
    <t>Čia (Here)</t>
  </si>
  <si>
    <t>4 dienos iki Kalėdų (SuperKlaus)</t>
  </si>
  <si>
    <t>Paslaptis</t>
  </si>
  <si>
    <t>Artbox</t>
  </si>
  <si>
    <t>Aš esu Zlatanas (Jag är Zlatan)</t>
  </si>
  <si>
    <t xml:space="preserve"> 2024-12-06</t>
  </si>
  <si>
    <t>Medžiotojas Kreivenas (Kraven the Hunter)</t>
  </si>
  <si>
    <t>Už gretimų durų (The Room Next Door)</t>
  </si>
  <si>
    <t>Kalėdų eglutės gyvenimas ir mirtis (Life and Death of a Christmas Tree)</t>
  </si>
  <si>
    <t>Zero Copy</t>
  </si>
  <si>
    <t>Tylioji brolija (The Order)</t>
  </si>
  <si>
    <t>Total (40)</t>
  </si>
  <si>
    <t>Gruodžio 13–19 d. Lietuvos kino teatruose rodytų filmų topas
December 13–19 Lithuanian top</t>
  </si>
  <si>
    <t>472 656 €</t>
  </si>
  <si>
    <t>Mylimiausias mano pyragas (Keyke mahboobe man)</t>
  </si>
  <si>
    <t>9-as žingsnis</t>
  </si>
  <si>
    <t>Mufasa. Liūtas karalius (Mufasa: The Lion King)</t>
  </si>
  <si>
    <t>Dičkis šuo Klifordas (Clifford The Big Red Dog)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</si>
</sst>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1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75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" fontId="6" fillId="0" borderId="0" xfId="1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60C91442-0FDF-493A-B4E3-D345864F3B70}"/>
  </cellStyles>
  <dxfs count="10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1023"/>
    </tableStyle>
    <tableStyle name="Table Style 2" pivot="0" count="1" xr9:uid="{27931E3F-712C-485E-A1F4-53DFE01A40F1}">
      <tableStyleElement type="wholeTable" dxfId="1022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AC486BA-84BC-4196-9A89-B4336CC74980}" name="Table13245678910111213141517161828192021222324252627293031" displayName="Table13245678910111213141517161828192021222324252627293031" ref="A2:O40" totalsRowCount="1" headerRowDxfId="1021" dataDxfId="1019" totalsRowDxfId="1018" headerRowBorderDxfId="1020">
  <sortState xmlns:xlrd2="http://schemas.microsoft.com/office/spreadsheetml/2017/richdata2" ref="A3:O39">
    <sortCondition descending="1" ref="D3:D39"/>
  </sortState>
  <tableColumns count="15">
    <tableColumn id="1" xr3:uid="{6F7A85FF-1A2F-4867-AAFD-E6838447BA52}" name="#" dataDxfId="1017" totalsRowDxfId="14"/>
    <tableColumn id="2" xr3:uid="{C52AEAA4-DBF0-4DF8-AC9F-03BF1B7FC61C}" name="#_x000a_LW" totalsRowLabel=" " dataDxfId="1016" totalsRowDxfId="13"/>
    <tableColumn id="3" xr3:uid="{B0943109-A202-4A2C-93CB-E08D70C4DA30}" name="Filmas _x000a_(Movie)" totalsRowLabel="Total (37)" dataDxfId="1015" totalsRowDxfId="12"/>
    <tableColumn id="4" xr3:uid="{23CF0A8D-9EBA-4ADD-8E69-A57C2F7397E0}" name="Pajamos _x000a_(GBO)" totalsRowFunction="sum" dataDxfId="1014" totalsRowDxfId="11"/>
    <tableColumn id="5" xr3:uid="{E791B960-F75A-4CEB-8696-734C56D5CF89}" name="Pajamos _x000a_praeita sav._x000a_(GBO LW)" totalsRowLabel="472 656 €" dataDxfId="1013" totalsRowDxfId="10" dataCellStyle="Normal 2 4"/>
    <tableColumn id="6" xr3:uid="{10DDC6CC-5226-4B14-9256-8D0434F7387E}" name="Pakitimas_x000a_(Change)" totalsRowFunction="custom" dataDxfId="1012" totalsRowDxfId="9">
      <calculatedColumnFormula>(D3-E3)/E3</calculatedColumnFormula>
      <totalsRowFormula>(D40-E40)/E40</totalsRowFormula>
    </tableColumn>
    <tableColumn id="7" xr3:uid="{58DD4648-F76A-40C2-81D5-CFA975E6E429}" name="Žiūrovų sk. _x000a_(ADM)" totalsRowFunction="sum" dataDxfId="1011" totalsRowDxfId="8"/>
    <tableColumn id="8" xr3:uid="{A298699B-CB78-457E-AD9A-5B619F191B78}" name="Seansų sk. _x000a_(Show count)" dataDxfId="1010" totalsRowDxfId="7"/>
    <tableColumn id="9" xr3:uid="{8628E94A-E4DC-4A9F-ADC7-B593DFC3CCD1}" name="Lankomumo vid._x000a_(Average ADM)" dataDxfId="1009" totalsRowDxfId="6">
      <calculatedColumnFormula>G3/H3</calculatedColumnFormula>
    </tableColumn>
    <tableColumn id="10" xr3:uid="{383FF5EE-2940-4D4E-AB2C-9A6367845F33}" name="Kopijų sk. _x000a_(DCO count)" dataDxfId="1008" totalsRowDxfId="5"/>
    <tableColumn id="11" xr3:uid="{224E13EB-F9BC-495A-AF8A-BFD44D71C18D}" name="Rodymo savaitė_x000a_(Week on screen)" dataDxfId="1007" totalsRowDxfId="4"/>
    <tableColumn id="12" xr3:uid="{96EC6C5D-6D94-4D1C-9DF9-BA03F8EA5CDF}" name="Bendros pajamos _x000a_(Total GBO)" dataDxfId="1006" totalsRowDxfId="3"/>
    <tableColumn id="13" xr3:uid="{4E1615F6-5E7E-4DE2-9C2A-DFC719603C0C}" name="Bendras žiūrovų sk._x000a_(Total ADM)" dataDxfId="1005" totalsRowDxfId="2"/>
    <tableColumn id="14" xr3:uid="{2E6A0EBE-2D6A-4BB9-A7E1-B29EA54D8A95}" name="Premjeros data _x000a_(Release date)" dataDxfId="1004" totalsRowDxfId="1"/>
    <tableColumn id="15" xr3:uid="{4F9622E0-D16F-4252-816C-F110BC8AD1A8}" name="Platintojas _x000a_(Distributor)" totalsRowLabel=" " dataDxfId="1003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8959BC-1452-405C-B708-84A8F1D87078}" name="Table13245678910111213141517161828192021" displayName="Table13245678910111213141517161828192021" ref="A2:O37" totalsRowCount="1" headerRowDxfId="745" dataDxfId="743" totalsRowDxfId="742" headerRowBorderDxfId="744">
  <sortState xmlns:xlrd2="http://schemas.microsoft.com/office/spreadsheetml/2017/richdata2" ref="A3:O36">
    <sortCondition descending="1" ref="D3:D36"/>
  </sortState>
  <tableColumns count="15">
    <tableColumn id="1" xr3:uid="{394BD605-DCDA-4B27-8AC4-AEBD0ADA6B16}" name="#" dataDxfId="741" totalsRowDxfId="740"/>
    <tableColumn id="2" xr3:uid="{3328D546-3391-45DA-870F-70E94AE04856}" name="#_x000a_LW" totalsRowLabel=" " dataDxfId="739" totalsRowDxfId="738"/>
    <tableColumn id="3" xr3:uid="{1862DB3E-C923-4640-B76A-DBFF61FB89F1}" name="Filmas _x000a_(Movie)" totalsRowLabel="Total (34)" dataDxfId="737" totalsRowDxfId="736"/>
    <tableColumn id="4" xr3:uid="{0A2424B9-18BD-470A-A7F1-EB917715B7A0}" name="Pajamos _x000a_(GBO)" totalsRowFunction="sum" dataDxfId="735" totalsRowDxfId="734"/>
    <tableColumn id="5" xr3:uid="{02216C6E-19F0-4718-9098-5A9E6A53C71A}" name="Pajamos _x000a_praeita sav._x000a_(GBO LW)" totalsRowLabel="365 333 €" dataDxfId="733" totalsRowDxfId="732" dataCellStyle="Normal 2 4"/>
    <tableColumn id="6" xr3:uid="{DE7F9762-6D81-4F7F-8D67-C0194E3E56B1}" name="Pakitimas_x000a_(Change)" totalsRowFunction="custom" dataDxfId="731" totalsRowDxfId="730">
      <calculatedColumnFormula>(D3-E3)/E3</calculatedColumnFormula>
      <totalsRowFormula>(D37-E37)/E37</totalsRowFormula>
    </tableColumn>
    <tableColumn id="7" xr3:uid="{073AD6D0-1345-48D4-8C0D-434895DB97CD}" name="Žiūrovų sk. _x000a_(ADM)" totalsRowFunction="stdDev" dataDxfId="729" totalsRowDxfId="728"/>
    <tableColumn id="8" xr3:uid="{18F5329C-F086-407B-B6A8-B84BE85BF765}" name="Seansų sk. _x000a_(Show count)" dataDxfId="727" totalsRowDxfId="726"/>
    <tableColumn id="9" xr3:uid="{203E00FA-132C-4952-98AD-B728210864D1}" name="Lankomumo vid._x000a_(Average ADM)" dataDxfId="725" totalsRowDxfId="724">
      <calculatedColumnFormula>G3/H3</calculatedColumnFormula>
    </tableColumn>
    <tableColumn id="10" xr3:uid="{C837DFE6-D4C1-4F76-A556-8F0C9543396E}" name="Kopijų sk. _x000a_(DCO count)" dataDxfId="723" totalsRowDxfId="722"/>
    <tableColumn id="11" xr3:uid="{B82F9CE8-FD67-4086-BF0F-D902D307DF14}" name="Rodymo savaitė_x000a_(Week on screen)" dataDxfId="721" totalsRowDxfId="720"/>
    <tableColumn id="12" xr3:uid="{DCCC2B7A-483C-440C-8D83-6279D280770E}" name="Bendros pajamos _x000a_(Total GBO)" dataDxfId="719" totalsRowDxfId="718"/>
    <tableColumn id="13" xr3:uid="{01943D89-392B-4E34-875F-872BEAF71736}" name="Bendras žiūrovų sk._x000a_(Total ADM)" dataDxfId="717" totalsRowDxfId="716"/>
    <tableColumn id="14" xr3:uid="{8B9F94A8-38F5-4727-8633-0013ADD12175}" name="Premjeros data _x000a_(Release date)" dataDxfId="715" totalsRowDxfId="714"/>
    <tableColumn id="15" xr3:uid="{FD66255D-B386-4F4E-8B55-ADB226F9EA59}" name="Platintojas _x000a_(Distributor)" totalsRowLabel=" " dataDxfId="713" totalsRowDxfId="712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FE1716-B5EC-4E8C-8FB3-C5498C8A7266}" name="Table132456789101112131415171618281920" displayName="Table132456789101112131415171618281920" ref="A2:O31" totalsRowCount="1" headerRowDxfId="711" dataDxfId="709" totalsRowDxfId="708" headerRowBorderDxfId="710">
  <sortState xmlns:xlrd2="http://schemas.microsoft.com/office/spreadsheetml/2017/richdata2" ref="A3:O30">
    <sortCondition descending="1" ref="D3:D30"/>
  </sortState>
  <tableColumns count="15">
    <tableColumn id="1" xr3:uid="{8A5642E3-F318-459B-9957-4E5C41719369}" name="#" dataDxfId="707" totalsRowDxfId="706"/>
    <tableColumn id="2" xr3:uid="{D820FC83-1764-4D8A-B1FC-CDC6DD04B719}" name="#_x000a_LW" totalsRowLabel=" " dataDxfId="705" totalsRowDxfId="704"/>
    <tableColumn id="3" xr3:uid="{D31E90AF-3C3D-463D-AFBD-73B56C4A1669}" name="Filmas _x000a_(Movie)" totalsRowLabel="Total (28)" dataDxfId="703" totalsRowDxfId="702"/>
    <tableColumn id="4" xr3:uid="{05259D98-B861-4A7F-8F47-9D78C0706D87}" name="Pajamos _x000a_(GBO)" totalsRowFunction="sum" dataDxfId="701" totalsRowDxfId="700"/>
    <tableColumn id="5" xr3:uid="{812E7E13-B4EB-4AF5-8407-A54A0F6838C7}" name="Pajamos _x000a_praeita sav._x000a_(GBO LW)" totalsRowLabel="388 320 €" dataDxfId="699" totalsRowDxfId="698" dataCellStyle="Normal 2 4"/>
    <tableColumn id="6" xr3:uid="{F89A5A93-9FB6-4BBE-A9D3-8BFE287A63E1}" name="Pakitimas_x000a_(Change)" totalsRowFunction="custom" dataDxfId="697" totalsRowDxfId="696">
      <calculatedColumnFormula>(D3-E3)/E3</calculatedColumnFormula>
      <totalsRowFormula>(D31-E31)/E31</totalsRowFormula>
    </tableColumn>
    <tableColumn id="7" xr3:uid="{21D30E34-C253-4C3A-A65E-0BF47769F9C4}" name="Žiūrovų sk. _x000a_(ADM)" totalsRowFunction="sum" dataDxfId="695" totalsRowDxfId="694"/>
    <tableColumn id="8" xr3:uid="{56644AFA-8C65-4ED9-959A-011B64C9E0E4}" name="Seansų sk. _x000a_(Show count)" dataDxfId="693" totalsRowDxfId="692"/>
    <tableColumn id="9" xr3:uid="{BD3A6CF9-3D5B-4707-A525-BB10219DBD6D}" name="Lankomumo vid._x000a_(Average ADM)" dataDxfId="691" totalsRowDxfId="690">
      <calculatedColumnFormula>G3/H3</calculatedColumnFormula>
    </tableColumn>
    <tableColumn id="10" xr3:uid="{E37221FD-BBF7-4ADB-9285-C88EFB13E382}" name="Kopijų sk. _x000a_(DCO count)" dataDxfId="689" totalsRowDxfId="688"/>
    <tableColumn id="11" xr3:uid="{776DF905-4D52-4E90-B5D1-CEEEDB6B092D}" name="Rodymo savaitė_x000a_(Week on screen)" dataDxfId="687" totalsRowDxfId="686"/>
    <tableColumn id="12" xr3:uid="{2738C76D-527B-47EE-AFF2-8AC52BE834AD}" name="Bendros pajamos _x000a_(Total GBO)" dataDxfId="685" totalsRowDxfId="684"/>
    <tableColumn id="13" xr3:uid="{96331656-6D7D-4282-A6A1-9C3F1ED945F9}" name="Bendras žiūrovų sk._x000a_(Total ADM)" dataDxfId="683" totalsRowDxfId="682"/>
    <tableColumn id="14" xr3:uid="{DAC75BD3-91BE-4250-8BB0-8A9739AFBD21}" name="Premjeros data _x000a_(Release date)" dataDxfId="681" totalsRowDxfId="680"/>
    <tableColumn id="15" xr3:uid="{6A800A2D-5330-4D38-8CFB-1D3C968D5FCA}" name="Platintojas _x000a_(Distributor)" totalsRowLabel=" " dataDxfId="679" totalsRowDxfId="678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B650A4-198F-42B5-927C-674BBD5A77DB}" name="Table1324567891011121314151716182819" displayName="Table1324567891011121314151716182819" ref="A2:O35" totalsRowCount="1" headerRowDxfId="677" dataDxfId="675" totalsRowDxfId="674" headerRowBorderDxfId="676">
  <sortState xmlns:xlrd2="http://schemas.microsoft.com/office/spreadsheetml/2017/richdata2" ref="A3:O34">
    <sortCondition descending="1" ref="D3:D34"/>
  </sortState>
  <tableColumns count="15">
    <tableColumn id="1" xr3:uid="{14A662A0-73B6-422F-AE3B-EDA35DC36278}" name="#" dataDxfId="673" totalsRowDxfId="672"/>
    <tableColumn id="2" xr3:uid="{44933358-9E68-46A9-9BA5-A6916FE107CB}" name="#_x000a_LW" totalsRowLabel=" " dataDxfId="671" totalsRowDxfId="670"/>
    <tableColumn id="3" xr3:uid="{DB9A4322-0356-42C3-B25F-4F1B488F766C}" name="Filmas _x000a_(Movie)" totalsRowLabel="Total (32)" dataDxfId="669" totalsRowDxfId="668"/>
    <tableColumn id="4" xr3:uid="{5AAB87B1-85E5-4562-ACBA-C493FB40A107}" name="Pajamos _x000a_(GBO)" totalsRowFunction="sum" dataDxfId="667" totalsRowDxfId="666"/>
    <tableColumn id="5" xr3:uid="{E533FD37-994B-4E93-A7DD-2076AC1BE3DB}" name="Pajamos _x000a_praeita sav._x000a_(GBO LW)" totalsRowLabel="296 701 €" dataDxfId="665" totalsRowDxfId="664" dataCellStyle="Normal 2 4"/>
    <tableColumn id="6" xr3:uid="{A80608B8-8D7D-484E-80DB-D37D381D017E}" name="Pakitimas_x000a_(Change)" totalsRowFunction="custom" dataDxfId="663" totalsRowDxfId="662">
      <calculatedColumnFormula>(D3-E3)/E3</calculatedColumnFormula>
      <totalsRowFormula>(D35-E35)/E35</totalsRowFormula>
    </tableColumn>
    <tableColumn id="7" xr3:uid="{9F4D26D8-5677-4F8D-B813-2D5908247CB2}" name="Žiūrovų sk. _x000a_(ADM)" totalsRowFunction="sum" dataDxfId="661" totalsRowDxfId="660"/>
    <tableColumn id="8" xr3:uid="{542D6BDB-139F-429F-B275-37418807C3FF}" name="Seansų sk. _x000a_(Show count)" dataDxfId="659" totalsRowDxfId="658"/>
    <tableColumn id="9" xr3:uid="{58820E02-C1CE-4A7C-A990-353750654618}" name="Lankomumo vid._x000a_(Average ADM)" dataDxfId="657" totalsRowDxfId="656">
      <calculatedColumnFormula>G3/H3</calculatedColumnFormula>
    </tableColumn>
    <tableColumn id="10" xr3:uid="{0529144A-A1DF-4797-82FB-52538C10064B}" name="Kopijų sk. _x000a_(DCO count)" dataDxfId="655" totalsRowDxfId="654"/>
    <tableColumn id="11" xr3:uid="{8C5416AD-659D-4437-BB73-080CC1D42B56}" name="Rodymo savaitė_x000a_(Week on screen)" dataDxfId="653" totalsRowDxfId="652"/>
    <tableColumn id="12" xr3:uid="{09515E37-4EB3-4B74-9C16-CF277CA17EA6}" name="Bendros pajamos _x000a_(Total GBO)" dataDxfId="651" totalsRowDxfId="650"/>
    <tableColumn id="13" xr3:uid="{202487DE-88E9-4888-9BF7-4F5886AEBDAB}" name="Bendras žiūrovų sk._x000a_(Total ADM)" dataDxfId="649" totalsRowDxfId="648"/>
    <tableColumn id="14" xr3:uid="{374C1912-F030-4072-A467-A20ACDB061FF}" name="Premjeros data _x000a_(Release date)" dataDxfId="647" totalsRowDxfId="646"/>
    <tableColumn id="15" xr3:uid="{19EC59AF-0DA6-4A14-B384-ABAC79F066B1}" name="Platintojas _x000a_(Distributor)" totalsRowLabel=" " dataDxfId="645" totalsRowDxfId="644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43" dataDxfId="641" totalsRowDxfId="640" headerRowBorderDxfId="642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39" totalsRowDxfId="638"/>
    <tableColumn id="2" xr3:uid="{8B500DD2-679E-4543-9A74-AFEDF244B86D}" name="#_x000a_LW" totalsRowLabel=" " dataDxfId="637" totalsRowDxfId="636"/>
    <tableColumn id="3" xr3:uid="{78A6F085-7DF0-4109-BBDF-39011E4DAFE5}" name="Filmas _x000a_(Movie)" totalsRowLabel="Total (34)" dataDxfId="635" totalsRowDxfId="634"/>
    <tableColumn id="4" xr3:uid="{54064C52-323D-4882-9A91-B28628231B39}" name="Pajamos _x000a_(GBO)" totalsRowFunction="sum" dataDxfId="633" totalsRowDxfId="632"/>
    <tableColumn id="5" xr3:uid="{9FFE167A-936F-4D52-BC56-A99630A276B5}" name="Pajamos _x000a_praeita sav._x000a_(GBO LW)" totalsRowLabel="215 943 €" dataDxfId="631" totalsRowDxfId="630" dataCellStyle="Normal 2 4"/>
    <tableColumn id="6" xr3:uid="{A27652BB-7209-4E65-9FD7-81B6F0DAD5E4}" name="Pakitimas_x000a_(Change)" totalsRowFunction="custom" dataDxfId="629" totalsRowDxfId="628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627" totalsRowDxfId="626"/>
    <tableColumn id="8" xr3:uid="{96505F92-8C42-4536-894B-4F342F25AD15}" name="Seansų sk. _x000a_(Show count)" dataDxfId="625" totalsRowDxfId="624"/>
    <tableColumn id="9" xr3:uid="{11C4E1C2-E750-4050-956F-23894238CCF4}" name="Lankomumo vid._x000a_(Average ADM)" dataDxfId="623" totalsRowDxfId="622">
      <calculatedColumnFormula>G3/H3</calculatedColumnFormula>
    </tableColumn>
    <tableColumn id="10" xr3:uid="{5A28D114-0336-42EA-A24B-31F55CB83B15}" name="Kopijų sk. _x000a_(DCO count)" dataDxfId="621" totalsRowDxfId="620"/>
    <tableColumn id="11" xr3:uid="{FC151B5F-9F05-4A01-8FAA-E023B40F3BC2}" name="Rodymo savaitė_x000a_(Week on screen)" dataDxfId="619" totalsRowDxfId="618"/>
    <tableColumn id="12" xr3:uid="{3B6D342E-DBEB-4EB0-92B3-7C04561ACB23}" name="Bendros pajamos _x000a_(Total GBO)" dataDxfId="617" totalsRowDxfId="616"/>
    <tableColumn id="13" xr3:uid="{6C459D5F-2F22-4EC7-9689-4EAB3CDC9BA8}" name="Bendras žiūrovų sk._x000a_(Total ADM)" dataDxfId="615" totalsRowDxfId="614"/>
    <tableColumn id="14" xr3:uid="{54B0A645-AD7F-4264-A198-9F1E1D1FC288}" name="Premjeros data _x000a_(Release date)" dataDxfId="613" totalsRowDxfId="612"/>
    <tableColumn id="15" xr3:uid="{FF4955A7-D5F4-404C-AB93-2A43259ED2EF}" name="Platintojas _x000a_(Distributor)" totalsRowLabel=" " dataDxfId="611" totalsRowDxfId="610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609" dataDxfId="607" totalsRowDxfId="606" headerRowBorderDxfId="608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605" totalsRowDxfId="604"/>
    <tableColumn id="2" xr3:uid="{3A47130D-B58F-4232-A605-EBFA375C76FA}" name="#_x000a_LW" totalsRowLabel=" " dataDxfId="603" totalsRowDxfId="602"/>
    <tableColumn id="3" xr3:uid="{683CE7F2-BFAA-47D2-A5CD-95A4B0CED245}" name="Filmas _x000a_(Movie)" totalsRowLabel="Total (36)" dataDxfId="601" totalsRowDxfId="600"/>
    <tableColumn id="4" xr3:uid="{4F88BE7E-E0DF-47EB-A5FA-08167C8C9813}" name="Pajamos _x000a_(GBO)" totalsRowFunction="sum" dataDxfId="599" totalsRowDxfId="598"/>
    <tableColumn id="5" xr3:uid="{0C587671-0EE6-4A51-9C6A-ED9EF4D51134}" name="Pajamos _x000a_praeita sav._x000a_(GBO LW)" totalsRowLabel="215 943 €" dataDxfId="597" totalsRowDxfId="596" dataCellStyle="Normal 2 4"/>
    <tableColumn id="6" xr3:uid="{ABA26110-E188-4904-9BB2-BC0D66589E75}" name="Pakitimas_x000a_(Change)" totalsRowFunction="custom" dataDxfId="595" totalsRowDxfId="594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93" totalsRowDxfId="592"/>
    <tableColumn id="8" xr3:uid="{3D03F05C-0D20-447A-B88E-517E618724DE}" name="Seansų sk. _x000a_(Show count)" dataDxfId="591" totalsRowDxfId="590"/>
    <tableColumn id="9" xr3:uid="{68497431-DB12-4528-B0A4-DC1A36FA8670}" name="Lankomumo vid._x000a_(Average ADM)" dataDxfId="589" totalsRowDxfId="588">
      <calculatedColumnFormula>G3/H3</calculatedColumnFormula>
    </tableColumn>
    <tableColumn id="10" xr3:uid="{CD9C046B-79D8-4DE7-99B4-1CAD6790F917}" name="Kopijų sk. _x000a_(DCO count)" dataDxfId="587" totalsRowDxfId="586"/>
    <tableColumn id="11" xr3:uid="{4A271C47-A734-4086-BC0E-0A918A574F1B}" name="Rodymo savaitė_x000a_(Week on screen)" dataDxfId="585" totalsRowDxfId="584"/>
    <tableColumn id="12" xr3:uid="{BF990710-EAF1-489B-A306-B337FBC2DE4D}" name="Bendros pajamos _x000a_(Total GBO)" dataDxfId="583" totalsRowDxfId="582"/>
    <tableColumn id="13" xr3:uid="{6E91DC82-AAC9-4090-BFA5-BEAC55902673}" name="Bendras žiūrovų sk._x000a_(Total ADM)" dataDxfId="581" totalsRowDxfId="580"/>
    <tableColumn id="14" xr3:uid="{A1C8731B-1FDF-4F67-B5B6-13677018AE2E}" name="Premjeros data _x000a_(Release date)" dataDxfId="579" totalsRowDxfId="578"/>
    <tableColumn id="15" xr3:uid="{8AF38905-D9AC-42CC-A58F-F9A3A0694CCD}" name="Platintojas _x000a_(Distributor)" totalsRowLabel=" " dataDxfId="577" totalsRowDxfId="576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75" dataDxfId="573" totalsRowDxfId="572" headerRowBorderDxfId="574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71" totalsRowDxfId="570"/>
    <tableColumn id="2" xr3:uid="{F3F4163A-EF45-4C89-94DA-F4E16089EB01}" name="#_x000a_LW" totalsRowLabel=" " dataDxfId="569" totalsRowDxfId="568"/>
    <tableColumn id="3" xr3:uid="{9482FB03-1357-4CAB-8EB2-15313A7D9E6F}" name="Filmas _x000a_(Movie)" totalsRowLabel="Total (35)" dataDxfId="567" totalsRowDxfId="566"/>
    <tableColumn id="4" xr3:uid="{7F2B6ACD-8E4B-4038-98C8-0079F04512A9}" name="Pajamos _x000a_(GBO)" totalsRowFunction="sum" dataDxfId="565" totalsRowDxfId="564"/>
    <tableColumn id="5" xr3:uid="{03F2DD56-B5BE-48EB-9C14-FB3397E00CF7}" name="Pajamos _x000a_praeita sav._x000a_(GBO LW)" totalsRowFunction="custom" dataDxfId="563" totalsRowDxfId="562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61" totalsRowDxfId="560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59" totalsRowDxfId="558"/>
    <tableColumn id="8" xr3:uid="{8A9FD286-B42C-4D86-802D-8582039414C3}" name="Seansų sk. _x000a_(Show count)" dataDxfId="557" totalsRowDxfId="556"/>
    <tableColumn id="9" xr3:uid="{8FF148FB-36C1-4091-99C2-379D279B7C3E}" name="Lankomumo vid._x000a_(Average ADM)" dataDxfId="555" totalsRowDxfId="554">
      <calculatedColumnFormula>G3/H3</calculatedColumnFormula>
    </tableColumn>
    <tableColumn id="10" xr3:uid="{3029AADC-F1D6-4EFC-BBAB-C344E3A4AAFF}" name="Kopijų sk. _x000a_(DCO count)" dataDxfId="553" totalsRowDxfId="552"/>
    <tableColumn id="11" xr3:uid="{D70678E3-8C6F-4A53-BB3D-BC7FFDD9F31A}" name="Rodymo savaitė_x000a_(Week on screen)" dataDxfId="551" totalsRowDxfId="550"/>
    <tableColumn id="12" xr3:uid="{B07EEF09-8106-4B16-B5FA-1DA24389C30B}" name="Bendros pajamos _x000a_(Total GBO)" dataDxfId="549" totalsRowDxfId="548"/>
    <tableColumn id="13" xr3:uid="{96AF29AB-10BF-4ED1-A4CF-8F500DDA9996}" name="Bendras žiūrovų sk._x000a_(Total ADM)" dataDxfId="547" totalsRowDxfId="546"/>
    <tableColumn id="14" xr3:uid="{8D8644B5-8FD3-4B52-B3B2-96BC55578E1E}" name="Premjeros data _x000a_(Release date)" dataDxfId="545" totalsRowDxfId="544"/>
    <tableColumn id="15" xr3:uid="{084D6275-C1F9-4BAC-99B4-2B09962904EC}" name="Platintojas _x000a_(Distributor)" totalsRowLabel=" " dataDxfId="543" totalsRowDxfId="542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41" dataDxfId="539" totalsRowDxfId="538" headerRowBorderDxfId="540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37" totalsRowDxfId="536"/>
    <tableColumn id="2" xr3:uid="{0D6630C6-A8C4-4C71-A211-47A3C4050D78}" name="#_x000a_LW" totalsRowLabel=" " dataDxfId="535" totalsRowDxfId="534"/>
    <tableColumn id="3" xr3:uid="{CC64A81B-2FEE-44A7-8C12-966160ADF416}" name="Filmas _x000a_(Movie)" totalsRowLabel="Total (38)" dataDxfId="533" totalsRowDxfId="532"/>
    <tableColumn id="4" xr3:uid="{47715C76-85D5-4D72-9E3A-8D00A0408AEA}" name="Pajamos _x000a_(GBO)" totalsRowFunction="sum" dataDxfId="531" totalsRowDxfId="530"/>
    <tableColumn id="5" xr3:uid="{378962CC-0626-4D47-A728-6DC62A98A842}" name="Pajamos _x000a_praeita sav._x000a_(GBO LW)" totalsRowFunction="custom" dataDxfId="529" totalsRowDxfId="528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527" totalsRowDxfId="526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525" totalsRowDxfId="524"/>
    <tableColumn id="8" xr3:uid="{A13D1E3C-CA7B-4DDE-B1A6-A45A662D2691}" name="Seansų sk. _x000a_(Show count)" dataDxfId="523" totalsRowDxfId="522"/>
    <tableColumn id="9" xr3:uid="{2147DE2A-4434-4026-BD0E-CFC6FBA46025}" name="Lankomumo vid._x000a_(Average ADM)" dataDxfId="521" totalsRowDxfId="520">
      <calculatedColumnFormula>G3/H3</calculatedColumnFormula>
    </tableColumn>
    <tableColumn id="10" xr3:uid="{2F16F4BA-3272-4601-9CB4-6F2FAAFFF983}" name="Kopijų sk. _x000a_(DCO count)" dataDxfId="519" totalsRowDxfId="518"/>
    <tableColumn id="11" xr3:uid="{924B7799-E0F8-4891-9108-8CF8B601B291}" name="Rodymo savaitė_x000a_(Week on screen)" dataDxfId="517" totalsRowDxfId="516"/>
    <tableColumn id="12" xr3:uid="{9609CE43-89D7-4F43-B4D8-88011EBC6C01}" name="Bendros pajamos _x000a_(Total GBO)" dataDxfId="515" totalsRowDxfId="514"/>
    <tableColumn id="13" xr3:uid="{F2F7536E-C73A-4C92-BFD7-8402A0E133EF}" name="Bendras žiūrovų sk._x000a_(Total ADM)" dataDxfId="513" totalsRowDxfId="512"/>
    <tableColumn id="14" xr3:uid="{723AA09A-E128-4838-B69F-2ABE0207CCF9}" name="Premjeros data _x000a_(Release date)" dataDxfId="511" totalsRowDxfId="510"/>
    <tableColumn id="15" xr3:uid="{7E22EA42-891E-4CCD-B2FC-97445B2B3276}" name="Platintojas _x000a_(Distributor)" totalsRowLabel=" " dataDxfId="509" totalsRowDxfId="508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507" dataDxfId="505" totalsRowDxfId="504" headerRowBorderDxfId="506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503" totalsRowDxfId="502"/>
    <tableColumn id="2" xr3:uid="{41215FB8-EF27-4481-A2C1-6D24597C56A6}" name="#_x000a_LW" totalsRowLabel=" " dataDxfId="501" totalsRowDxfId="500"/>
    <tableColumn id="3" xr3:uid="{66BDCB6B-2D48-423D-9C6D-D260B1453996}" name="Filmas _x000a_(Movie)" totalsRowLabel="Total (34)" dataDxfId="499" totalsRowDxfId="498"/>
    <tableColumn id="4" xr3:uid="{8DD26B7B-E17C-40B6-AAAA-832EFF11A78C}" name="Pajamos _x000a_(GBO)" totalsRowFunction="sum" dataDxfId="497" totalsRowDxfId="496"/>
    <tableColumn id="5" xr3:uid="{CCF76EAF-9705-43FC-B856-4B0FFFCF68A9}" name="Pajamos _x000a_praeita sav._x000a_(GBO LW)" totalsRowLabel="429 936 €" dataDxfId="495" totalsRowDxfId="494" dataCellStyle="Normal 2 4"/>
    <tableColumn id="6" xr3:uid="{BADAE6EA-0D45-474C-96B5-52A9439D6091}" name="Pakitimas_x000a_(Change)" totalsRowFunction="custom" dataDxfId="493" totalsRowDxfId="492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91" totalsRowDxfId="490"/>
    <tableColumn id="8" xr3:uid="{7CD2C41B-7A10-45D9-B74E-D85ECF79F0E5}" name="Seansų sk. _x000a_(Show count)" dataDxfId="489" totalsRowDxfId="488"/>
    <tableColumn id="9" xr3:uid="{AEBF5C76-5C36-4D51-B7A1-4ED107A99CE0}" name="Lankomumo vid._x000a_(Average ADM)" dataDxfId="487" totalsRowDxfId="486">
      <calculatedColumnFormula>G3/H3</calculatedColumnFormula>
    </tableColumn>
    <tableColumn id="10" xr3:uid="{D2A408B5-1211-4AEA-BBCA-29C36481EC5C}" name="Kopijų sk. _x000a_(DCO count)" dataDxfId="485" totalsRowDxfId="484"/>
    <tableColumn id="11" xr3:uid="{6E4E500B-F8EA-47BB-AB13-92A3B61F6C3A}" name="Rodymo savaitė_x000a_(Week on screen)" dataDxfId="483" totalsRowDxfId="482"/>
    <tableColumn id="12" xr3:uid="{EC688DF0-1111-40F1-B6FF-BDD23CCE063D}" name="Bendros pajamos _x000a_(Total GBO)" dataDxfId="481" totalsRowDxfId="480"/>
    <tableColumn id="13" xr3:uid="{2CD6EB49-E98A-40C1-A633-88AD97E8A535}" name="Bendras žiūrovų sk._x000a_(Total ADM)" dataDxfId="479" totalsRowDxfId="478"/>
    <tableColumn id="14" xr3:uid="{F2FA6168-FFCA-4699-A421-35BF43635B32}" name="Premjeros data _x000a_(Release date)" dataDxfId="477" totalsRowDxfId="476"/>
    <tableColumn id="15" xr3:uid="{9179C102-0D8D-4AE1-8495-AF426C6D830B}" name="Platintojas _x000a_(Distributor)" totalsRowLabel=" " dataDxfId="475" totalsRowDxfId="474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73" dataDxfId="471" totalsRowDxfId="470" headerRowBorderDxfId="472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69" totalsRowDxfId="468"/>
    <tableColumn id="2" xr3:uid="{D57A085D-0741-495C-A459-31CB72854791}" name="#_x000a_LW" totalsRowLabel=" " dataDxfId="467" totalsRowDxfId="466"/>
    <tableColumn id="3" xr3:uid="{4F8F8D16-170C-4552-B1EC-7827016D313D}" name="Filmas _x000a_(Movie)" totalsRowLabel="Total (41)" dataDxfId="465" totalsRowDxfId="464"/>
    <tableColumn id="4" xr3:uid="{F932D292-A111-48B9-A11D-ADF9AD0C8E45}" name="Pajamos _x000a_(GBO)" totalsRowFunction="sum" dataDxfId="463" totalsRowDxfId="462"/>
    <tableColumn id="5" xr3:uid="{E4173A5A-4364-4AEA-8F5E-F2F959202291}" name="Pajamos _x000a_praeita sav._x000a_(GBO LW)" totalsRowLabel="647 727 €" dataDxfId="461" totalsRowDxfId="460"/>
    <tableColumn id="6" xr3:uid="{6CE5F88E-D8CC-4E51-95EE-61653C21D5E1}" name="Pakitimas_x000a_(Change)" totalsRowFunction="custom" dataDxfId="459" totalsRowDxfId="458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57" totalsRowDxfId="456"/>
    <tableColumn id="8" xr3:uid="{603521F0-533B-47E8-8A23-2079EAC29BE8}" name="Seansų sk. _x000a_(Show count)" dataDxfId="455" totalsRowDxfId="454"/>
    <tableColumn id="9" xr3:uid="{99F4791C-CFEA-494C-B513-C13DDF026AD3}" name="Lankomumo vid._x000a_(Average ADM)" dataDxfId="453" totalsRowDxfId="452">
      <calculatedColumnFormula>G3/H3</calculatedColumnFormula>
    </tableColumn>
    <tableColumn id="10" xr3:uid="{977D4C92-3476-4186-ABFD-B09D1A40423B}" name="Kopijų sk. _x000a_(DCO count)" dataDxfId="451" totalsRowDxfId="450"/>
    <tableColumn id="11" xr3:uid="{02886399-B9DD-4B94-A7FB-9981A53CF647}" name="Rodymo savaitė_x000a_(Week on screen)" dataDxfId="449" totalsRowDxfId="448"/>
    <tableColumn id="12" xr3:uid="{E450EF33-C950-479A-9154-C293FA8031BD}" name="Bendros pajamos _x000a_(Total GBO)" dataDxfId="447" totalsRowDxfId="446"/>
    <tableColumn id="13" xr3:uid="{AC41B317-5EAC-4BCD-B9BE-DACAC35A4E83}" name="Bendras žiūrovų sk._x000a_(Total ADM)" dataDxfId="445" totalsRowDxfId="444"/>
    <tableColumn id="14" xr3:uid="{C1DBC60B-B8CA-4F27-AD75-4F4DED1BDD26}" name="Premjeros data _x000a_(Release date)" dataDxfId="443" totalsRowDxfId="442"/>
    <tableColumn id="15" xr3:uid="{DB82A331-2A4E-4794-85EF-0CF1B9A50893}" name="Platintojas _x000a_(Distributor)" totalsRowLabel=" " dataDxfId="441" totalsRowDxfId="440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39" dataDxfId="437" totalsRowDxfId="436" headerRowBorderDxfId="438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35" totalsRowDxfId="434"/>
    <tableColumn id="2" xr3:uid="{1666A7C5-B896-49FF-8216-FDD9F4E6C9E7}" name="#_x000a_LW" totalsRowLabel=" " dataDxfId="433" totalsRowDxfId="432"/>
    <tableColumn id="3" xr3:uid="{18F33F2F-7367-4761-9E0D-A55391A21D1C}" name="Filmas _x000a_(Movie)" totalsRowLabel="Total (30)" dataDxfId="431" totalsRowDxfId="430"/>
    <tableColumn id="4" xr3:uid="{57D16090-DC90-45A1-BF08-360330DC5F42}" name="Pajamos _x000a_(GBO)" totalsRowFunction="sum" dataDxfId="429" totalsRowDxfId="428"/>
    <tableColumn id="5" xr3:uid="{0096575A-D330-49A8-B8D1-1F2E55B23594}" name="Pajamos _x000a_praeita sav._x000a_(GBO LW)" totalsRowLabel="438 830 €" dataDxfId="427" totalsRowDxfId="426"/>
    <tableColumn id="6" xr3:uid="{71CF2C8E-1599-4C34-9329-F526B442002D}" name="Pakitimas_x000a_(Change)" totalsRowFunction="custom" dataDxfId="425" totalsRowDxfId="424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423" totalsRowDxfId="422"/>
    <tableColumn id="8" xr3:uid="{D5913238-EA1E-4DF9-B5E8-A1D4FE3EC760}" name="Seansų sk. _x000a_(Show count)" dataDxfId="421" totalsRowDxfId="420"/>
    <tableColumn id="9" xr3:uid="{3FE918FA-DA5A-41F4-A72B-B0EBE3C33592}" name="Lankomumo vid._x000a_(Average ADM)" dataDxfId="419" totalsRowDxfId="418">
      <calculatedColumnFormula>G3/H3</calculatedColumnFormula>
    </tableColumn>
    <tableColumn id="10" xr3:uid="{D74EBCFE-66EE-4E26-8F4C-01C465440F89}" name="Kopijų sk. _x000a_(DCO count)" dataDxfId="417" totalsRowDxfId="416"/>
    <tableColumn id="11" xr3:uid="{EE08A27E-D253-4919-94C9-24C536736F58}" name="Rodymo savaitė_x000a_(Week on screen)" dataDxfId="415" totalsRowDxfId="414"/>
    <tableColumn id="12" xr3:uid="{FBBF9560-2327-4D55-A26A-5F15B9317969}" name="Bendros pajamos _x000a_(Total GBO)" dataDxfId="413" totalsRowDxfId="412"/>
    <tableColumn id="13" xr3:uid="{47E3122C-7495-44DD-A37B-257B3C9BA490}" name="Bendras žiūrovų sk._x000a_(Total ADM)" dataDxfId="411" totalsRowDxfId="410"/>
    <tableColumn id="14" xr3:uid="{B0FD3117-9F30-40ED-B9EB-67B755DFD046}" name="Premjeros data _x000a_(Release date)" dataDxfId="409" totalsRowDxfId="408"/>
    <tableColumn id="15" xr3:uid="{E7625413-15FE-4FBC-9B08-1520EE4184A7}" name="Platintojas _x000a_(Distributor)" totalsRowLabel=" " dataDxfId="407" totalsRowDxfId="40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3C53F43-4EA2-42F1-8688-8F4345BABD31}" name="Table132456789101112131415171618281920212223242526272930" displayName="Table132456789101112131415171618281920212223242526272930" ref="A2:O43" totalsRowCount="1" headerRowDxfId="1002" dataDxfId="1000" totalsRowDxfId="999" headerRowBorderDxfId="1001">
  <sortState xmlns:xlrd2="http://schemas.microsoft.com/office/spreadsheetml/2017/richdata2" ref="A3:O42">
    <sortCondition descending="1" ref="D3:D42"/>
  </sortState>
  <tableColumns count="15">
    <tableColumn id="1" xr3:uid="{FF95B441-A9A3-4E14-9B4E-9C0C88631151}" name="#" dataDxfId="998" totalsRowDxfId="29"/>
    <tableColumn id="2" xr3:uid="{BEDD7992-C980-4968-95B6-CC6137C6A03A}" name="#_x000a_LW" totalsRowLabel=" " dataDxfId="997" totalsRowDxfId="28"/>
    <tableColumn id="3" xr3:uid="{7CED0801-3B6A-4509-9726-4DB3FD6A317B}" name="Filmas _x000a_(Movie)" totalsRowLabel="Total (40)" dataDxfId="996" totalsRowDxfId="27"/>
    <tableColumn id="4" xr3:uid="{E4D5C42C-8F87-4FB4-8179-B5C25E1227B4}" name="Pajamos _x000a_(GBO)" totalsRowFunction="sum" dataDxfId="995" totalsRowDxfId="26"/>
    <tableColumn id="5" xr3:uid="{88E528C5-68D5-4D9C-8E22-858FD10B9192}" name="Pajamos _x000a_praeita sav._x000a_(GBO LW)" totalsRowLabel="538 990 €" dataDxfId="994" totalsRowDxfId="25" dataCellStyle="Normal 2 4"/>
    <tableColumn id="6" xr3:uid="{4C612EFF-11D4-4D31-A655-0A226B14456F}" name="Pakitimas_x000a_(Change)" totalsRowFunction="custom" dataDxfId="993" totalsRowDxfId="24">
      <calculatedColumnFormula>(D3-E3)/E3</calculatedColumnFormula>
      <totalsRowFormula>(D43-E43)/E43</totalsRowFormula>
    </tableColumn>
    <tableColumn id="7" xr3:uid="{7372CC01-C6C7-4C9F-9B6B-A530D46E9973}" name="Žiūrovų sk. _x000a_(ADM)" totalsRowFunction="sum" dataDxfId="992" totalsRowDxfId="23"/>
    <tableColumn id="8" xr3:uid="{7508E16F-8E20-42DF-94A7-E1A7AE88AA91}" name="Seansų sk. _x000a_(Show count)" dataDxfId="991" totalsRowDxfId="22"/>
    <tableColumn id="9" xr3:uid="{E4C672FD-28AC-4C03-9C5C-91C3380168D8}" name="Lankomumo vid._x000a_(Average ADM)" dataDxfId="990" totalsRowDxfId="21">
      <calculatedColumnFormula>G3/H3</calculatedColumnFormula>
    </tableColumn>
    <tableColumn id="10" xr3:uid="{4D40F3D5-AEE3-4B20-BBDA-FB434267A919}" name="Kopijų sk. _x000a_(DCO count)" dataDxfId="989" totalsRowDxfId="20"/>
    <tableColumn id="11" xr3:uid="{400EB6C8-5B9F-434A-A278-4CBBEE667C9F}" name="Rodymo savaitė_x000a_(Week on screen)" dataDxfId="988" totalsRowDxfId="19"/>
    <tableColumn id="12" xr3:uid="{78BD0795-5173-413A-82FB-46DD6FA0A1BA}" name="Bendros pajamos _x000a_(Total GBO)" dataDxfId="987" totalsRowDxfId="18"/>
    <tableColumn id="13" xr3:uid="{7350A75B-D67C-49C0-ADA0-67A890CDCD8A}" name="Bendras žiūrovų sk._x000a_(Total ADM)" dataDxfId="986" totalsRowDxfId="17"/>
    <tableColumn id="14" xr3:uid="{2A199197-7DCE-48B6-8502-126276967815}" name="Premjeros data _x000a_(Release date)" dataDxfId="985" totalsRowDxfId="16"/>
    <tableColumn id="15" xr3:uid="{EEAB0456-3B58-431B-BB54-080A27E0FB34}" name="Platintojas _x000a_(Distributor)" totalsRowLabel=" " dataDxfId="984" totalsRowDxfId="15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405" dataDxfId="403" totalsRowDxfId="402" headerRowBorderDxfId="404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401" totalsRowDxfId="400"/>
    <tableColumn id="2" xr3:uid="{391E53E3-C116-4F20-BA61-92F78FDE8029}" name="#_x000a_LW" totalsRowLabel=" " dataDxfId="399" totalsRowDxfId="398"/>
    <tableColumn id="3" xr3:uid="{0EF21B36-1E38-46A6-AD8E-942473ABD866}" name="Filmas _x000a_(Movie)" totalsRowLabel="Total (37)" dataDxfId="397" totalsRowDxfId="396"/>
    <tableColumn id="4" xr3:uid="{DF7A334E-A874-43F6-88C0-3DB1EDAEFB3C}" name="Pajamos _x000a_(GBO)" totalsRowFunction="sum" dataDxfId="395" totalsRowDxfId="394"/>
    <tableColumn id="5" xr3:uid="{04EECB2E-D193-47C9-9664-D2ED55F6E53E}" name="Pajamos _x000a_praeita sav._x000a_(GBO LW)" totalsRowFunction="custom" dataDxfId="393" totalsRowDxfId="392">
      <totalsRowFormula>SUBTOTAL(109,Table1324567891011[Pajamos 
(GBO)])</totalsRowFormula>
    </tableColumn>
    <tableColumn id="6" xr3:uid="{D9360F8D-C76F-43BC-969F-C58FADB607BF}" name="Pakitimas_x000a_(Change)" totalsRowFunction="custom" dataDxfId="391" totalsRowDxfId="390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89" totalsRowDxfId="388"/>
    <tableColumn id="8" xr3:uid="{3FF82E2B-8658-4766-A319-8CCA18784E6B}" name="Seansų sk. _x000a_(Show count)" dataDxfId="387" totalsRowDxfId="386"/>
    <tableColumn id="9" xr3:uid="{A122C9C0-EA11-4E1C-9E9B-DACC5C86456E}" name="Lankomumo vid._x000a_(Average ADM)" dataDxfId="385" totalsRowDxfId="384">
      <calculatedColumnFormula>G3/H3</calculatedColumnFormula>
    </tableColumn>
    <tableColumn id="10" xr3:uid="{3EF7BCF3-98A5-4BD4-B8D4-7206AA0F0E55}" name="Kopijų sk. _x000a_(DCO count)" dataDxfId="383" totalsRowDxfId="382"/>
    <tableColumn id="11" xr3:uid="{AC581694-9309-4A2B-B7F4-7F213313FEEB}" name="Rodymo savaitė_x000a_(Week on screen)" dataDxfId="381" totalsRowDxfId="380"/>
    <tableColumn id="12" xr3:uid="{0623DB68-8C32-4B55-93CE-DC5E5D479546}" name="Bendros pajamos _x000a_(Total GBO)" dataDxfId="379" totalsRowDxfId="378"/>
    <tableColumn id="13" xr3:uid="{B951EBC4-FD27-4C4F-B5C2-24E937435A8E}" name="Bendras žiūrovų sk._x000a_(Total ADM)" dataDxfId="377" totalsRowDxfId="376"/>
    <tableColumn id="14" xr3:uid="{3CAC0817-6F47-4158-BC69-07A07FAB5A6C}" name="Premjeros data _x000a_(Release date)" dataDxfId="375" totalsRowDxfId="374"/>
    <tableColumn id="15" xr3:uid="{872499A5-6FF6-4E72-93C5-8D8D51705743}" name="Platintojas _x000a_(Distributor)" totalsRowLabel=" " dataDxfId="373" totalsRowDxfId="372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71" dataDxfId="369" totalsRowDxfId="368" headerRowBorderDxfId="370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67" totalsRowDxfId="366"/>
    <tableColumn id="2" xr3:uid="{D81A475C-6E1A-4CC5-95C5-8A7715F53525}" name="#_x000a_LW" totalsRowLabel=" " dataDxfId="365" totalsRowDxfId="364"/>
    <tableColumn id="3" xr3:uid="{CBF3724D-3D48-4A1B-86BA-655ACCFC0B93}" name="Filmas _x000a_(Movie)" totalsRowLabel="Total (35)" dataDxfId="363" totalsRowDxfId="362"/>
    <tableColumn id="4" xr3:uid="{693A8A79-EBA9-4B8F-B2E4-CCE446032BB7}" name="Pajamos _x000a_(GBO)" totalsRowFunction="sum" dataDxfId="361" totalsRowDxfId="360"/>
    <tableColumn id="5" xr3:uid="{6986E924-7DAD-4D3D-9855-0097B4AB3EA3}" name="Pajamos _x000a_praeita sav._x000a_(GBO LW)" totalsRowLabel="436 983 €" dataDxfId="359" totalsRowDxfId="358"/>
    <tableColumn id="6" xr3:uid="{51550285-A5F2-4BEB-A7CB-11F0A178A3DF}" name="Pakitimas_x000a_(Change)" totalsRowFunction="custom" dataDxfId="357" totalsRowDxfId="356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55" totalsRowDxfId="354"/>
    <tableColumn id="8" xr3:uid="{E1E02BC8-5379-4FA9-9ABE-41BFE39D97E2}" name="Seansų sk. _x000a_(Show count)" dataDxfId="353" totalsRowDxfId="352"/>
    <tableColumn id="9" xr3:uid="{1DF6DA76-F0D4-4BDF-AAAC-81FAF84CE776}" name="Lankomumo vid._x000a_(Average ADM)" dataDxfId="351" totalsRowDxfId="350">
      <calculatedColumnFormula>G3/H3</calculatedColumnFormula>
    </tableColumn>
    <tableColumn id="10" xr3:uid="{FBDDC412-1A00-4901-89C8-77EA56BFC03E}" name="Kopijų sk. _x000a_(DCO count)" dataDxfId="349" totalsRowDxfId="348"/>
    <tableColumn id="11" xr3:uid="{E135FB4B-B7DD-4806-97D4-4F4BADEADAEA}" name="Rodymo savaitė_x000a_(Week on screen)" dataDxfId="347" totalsRowDxfId="346"/>
    <tableColumn id="12" xr3:uid="{681BA0AC-1855-4D64-BC36-E41B38E85EE1}" name="Bendros pajamos _x000a_(Total GBO)" dataDxfId="345" totalsRowDxfId="344"/>
    <tableColumn id="13" xr3:uid="{2C45267F-BBDB-48CF-9DC2-6CC9D0FE8B9D}" name="Bendras žiūrovų sk._x000a_(Total ADM)" dataDxfId="343" totalsRowDxfId="342"/>
    <tableColumn id="14" xr3:uid="{52D2F4BA-3250-44E4-9292-6CCDAFA08104}" name="Premjeros data _x000a_(Release date)" dataDxfId="341" totalsRowDxfId="340"/>
    <tableColumn id="15" xr3:uid="{E2DB82CA-1F26-4047-81C3-E4626EF3076F}" name="Platintojas _x000a_(Distributor)" totalsRowLabel=" " dataDxfId="339" totalsRowDxfId="338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37" dataDxfId="335" totalsRowDxfId="334" headerRowBorderDxfId="336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33" totalsRowDxfId="332"/>
    <tableColumn id="2" xr3:uid="{1EE3A9CF-CC8B-42F6-A25D-6E918EDC8248}" name="#_x000a_LW" totalsRowLabel=" " dataDxfId="331" totalsRowDxfId="330"/>
    <tableColumn id="3" xr3:uid="{EB412BC6-2943-4F72-BC5A-C1B9CD3D404D}" name="Filmas _x000a_(Movie)" totalsRowLabel="Total (36)" dataDxfId="329" totalsRowDxfId="328"/>
    <tableColumn id="4" xr3:uid="{3992A40C-B53E-4966-B61B-E302C5AD0F38}" name="Pajamos _x000a_(GBO)" totalsRowFunction="sum" dataDxfId="327" totalsRowDxfId="326"/>
    <tableColumn id="5" xr3:uid="{C71F856A-AAC4-4FE1-99C9-D5673D8727B3}" name="Pajamos _x000a_praeita sav._x000a_(GBO LW)" totalsRowLabel="423 300 €" dataDxfId="325" totalsRowDxfId="324"/>
    <tableColumn id="6" xr3:uid="{D3DA4DFB-5D0B-4469-A12E-02CEFCF6E7AD}" name="Pakitimas_x000a_(Change)" totalsRowFunction="custom" dataDxfId="323" totalsRowDxfId="322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321" totalsRowDxfId="320"/>
    <tableColumn id="8" xr3:uid="{3205D719-3408-4BEE-B7BE-8DCC9273DA33}" name="Seansų sk. _x000a_(Show count)" dataDxfId="319" totalsRowDxfId="318"/>
    <tableColumn id="9" xr3:uid="{B04F683C-78B7-4196-9FB8-2D9A1B73CC62}" name="Lankomumo vid._x000a_(Average ADM)" dataDxfId="317" totalsRowDxfId="316">
      <calculatedColumnFormula>G3/H3</calculatedColumnFormula>
    </tableColumn>
    <tableColumn id="10" xr3:uid="{28C1CF41-26FD-4213-8970-81F2364647F4}" name="Kopijų sk. _x000a_(DCO count)" dataDxfId="315" totalsRowDxfId="314"/>
    <tableColumn id="11" xr3:uid="{8DA29365-BB58-44A1-AA54-8A4D7E92148A}" name="Rodymo savaitė_x000a_(Week on screen)" dataDxfId="313" totalsRowDxfId="312"/>
    <tableColumn id="12" xr3:uid="{6BD1D608-1176-4F20-BD88-CB497A29C9F6}" name="Bendros pajamos _x000a_(Total GBO)" dataDxfId="311" totalsRowDxfId="310"/>
    <tableColumn id="13" xr3:uid="{1DC00D84-252F-4DCA-A7EA-82DE71D044ED}" name="Bendras žiūrovų sk._x000a_(Total ADM)" dataDxfId="309" totalsRowDxfId="308"/>
    <tableColumn id="14" xr3:uid="{14BB7608-6348-4A00-ABF6-6928B72F96BC}" name="Premjeros data _x000a_(Release date)" dataDxfId="307" totalsRowDxfId="306"/>
    <tableColumn id="15" xr3:uid="{EA1126C3-B1E2-4904-857A-BAFCF5AF79F6}" name="Platintojas _x000a_(Distributor)" totalsRowLabel=" " dataDxfId="305" totalsRowDxfId="304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303" dataDxfId="301" totalsRowDxfId="300" headerRowBorderDxfId="302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99" totalsRowDxfId="298"/>
    <tableColumn id="2" xr3:uid="{B7CE7ADF-84CC-4A51-B4EA-D0B89A6820E2}" name="#_x000a_LW" totalsRowLabel=" " dataDxfId="297" totalsRowDxfId="296"/>
    <tableColumn id="3" xr3:uid="{F2054839-B83C-421D-BDC3-035138FB32BF}" name="Filmas _x000a_(Movie)" totalsRowLabel="Total (28)" dataDxfId="295" totalsRowDxfId="294"/>
    <tableColumn id="4" xr3:uid="{3E0C33AC-1AD5-4753-BE5B-F4310A08849E}" name="Pajamos _x000a_(GBO)" totalsRowFunction="custom" dataDxfId="293" totalsRowDxfId="292">
      <totalsRowFormula>SUM(Table132456789[Pajamos 
(GBO)])</totalsRowFormula>
    </tableColumn>
    <tableColumn id="5" xr3:uid="{B26A6D52-74B3-4B35-95F0-D5968F3A897A}" name="Pajamos _x000a_praeita sav._x000a_(GBO LW)" totalsRowLabel="498 567 €" dataDxfId="291" totalsRowDxfId="290"/>
    <tableColumn id="6" xr3:uid="{B1B248AD-2A56-4D8D-A980-EB0CC0CC3329}" name="Pakitimas_x000a_(Change)" totalsRowFunction="custom" dataDxfId="289" totalsRowDxfId="288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87" totalsRowDxfId="286">
      <totalsRowFormula>SUM(Table132456789[Žiūrovų sk. 
(ADM)])</totalsRowFormula>
    </tableColumn>
    <tableColumn id="8" xr3:uid="{98F554BF-D792-4170-B689-BBD52FB90888}" name="Seansų sk. _x000a_(Show count)" dataDxfId="285" totalsRowDxfId="284"/>
    <tableColumn id="9" xr3:uid="{3E4130C1-8A08-4D7D-A6E2-468D12E55FA2}" name="Lankomumo vid._x000a_(Average ADM)" dataDxfId="283" totalsRowDxfId="282">
      <calculatedColumnFormula>G3/H3</calculatedColumnFormula>
    </tableColumn>
    <tableColumn id="10" xr3:uid="{186776C0-137D-47FE-80B6-9A244A0224B8}" name="Kopijų sk. _x000a_(DCO count)" dataDxfId="281" totalsRowDxfId="280"/>
    <tableColumn id="11" xr3:uid="{36DB1FF3-9238-4FEB-809A-04D887184488}" name="Rodymo savaitė_x000a_(Week on screen)" dataDxfId="279" totalsRowDxfId="278"/>
    <tableColumn id="12" xr3:uid="{4B1260EF-DA15-4F8F-8CA1-9B69189258FC}" name="Bendros pajamos _x000a_(Total GBO)" dataDxfId="277" totalsRowDxfId="276"/>
    <tableColumn id="13" xr3:uid="{8F9FEB28-9C8E-4282-A4C3-EBFE55DDD782}" name="Bendras žiūrovų sk._x000a_(Total ADM)" dataDxfId="275" totalsRowDxfId="274"/>
    <tableColumn id="14" xr3:uid="{4EEFF08F-9BA2-4264-9949-DE06E38BCA35}" name="Premjeros data _x000a_(Release date)" dataDxfId="273" totalsRowDxfId="272"/>
    <tableColumn id="15" xr3:uid="{A4214E49-1761-497F-BB12-25DD65F126CA}" name="Platintojas _x000a_(Distributor)" totalsRowLabel=" " dataDxfId="271" totalsRowDxfId="270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69" dataDxfId="267" totalsRowDxfId="266" headerRowBorderDxfId="268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65" totalsRowDxfId="264"/>
    <tableColumn id="2" xr3:uid="{0DEA95E3-9BE7-4192-AAD1-3C90B849D70D}" name="#_x000a_LW" totalsRowLabel=" " dataDxfId="263" totalsRowDxfId="262"/>
    <tableColumn id="3" xr3:uid="{46BC61AD-4F0E-4AC7-BECE-F282D90F1749}" name="Filmas _x000a_(Movie)" totalsRowLabel="Total (27)" dataDxfId="261" totalsRowDxfId="260"/>
    <tableColumn id="4" xr3:uid="{D898994A-3E30-4699-8796-47A35478A80F}" name="Pajamos _x000a_(GBO)" totalsRowFunction="custom" dataDxfId="259" totalsRowDxfId="258">
      <totalsRowFormula>SUM(Table13245678[Pajamos 
(GBO)])</totalsRowFormula>
    </tableColumn>
    <tableColumn id="5" xr3:uid="{DBF7BAE1-06C0-4603-9D4B-27C1F0549BA8}" name="Pajamos _x000a_praeita sav._x000a_(GBO LW)" totalsRowLabel="361 495 €" dataDxfId="257" totalsRowDxfId="256"/>
    <tableColumn id="6" xr3:uid="{A5EC53AE-84CE-4D41-8DB5-FF37FB282F70}" name="Pakitimas_x000a_(Change)" totalsRowFunction="custom" dataDxfId="255" totalsRowDxfId="254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53" totalsRowDxfId="252">
      <totalsRowFormula>SUM(Table13245678[Žiūrovų sk. 
(ADM)])</totalsRowFormula>
    </tableColumn>
    <tableColumn id="8" xr3:uid="{B0B369B7-B7F6-43BF-A275-CC74336B7C7F}" name="Seansų sk. _x000a_(Show count)" dataDxfId="251" totalsRowDxfId="250"/>
    <tableColumn id="9" xr3:uid="{031D5945-EFCD-451F-967C-E2C1C8DDB5B1}" name="Lankomumo vid._x000a_(Average ADM)" dataDxfId="249" totalsRowDxfId="248">
      <calculatedColumnFormula>G3/H3</calculatedColumnFormula>
    </tableColumn>
    <tableColumn id="10" xr3:uid="{9D995014-646F-4C44-BDA9-ABAB85F218A5}" name="Kopijų sk. _x000a_(DCO count)" dataDxfId="247" totalsRowDxfId="246"/>
    <tableColumn id="11" xr3:uid="{37734F83-0523-4136-984E-7AD432235607}" name="Rodymo savaitė_x000a_(Week on screen)" dataDxfId="245" totalsRowDxfId="244"/>
    <tableColumn id="12" xr3:uid="{A88F3D51-9969-42AE-88DB-2606A6F86B7E}" name="Bendros pajamos _x000a_(Total GBO)" dataDxfId="243" totalsRowDxfId="242"/>
    <tableColumn id="13" xr3:uid="{7C81609C-E38E-493C-9F80-78A729775AD7}" name="Bendras žiūrovų sk._x000a_(Total ADM)" dataDxfId="241" totalsRowDxfId="240"/>
    <tableColumn id="14" xr3:uid="{CEDEBA73-4A67-4690-8631-4EFB70EA1EC4}" name="Premjeros data _x000a_(Release date)" dataDxfId="239" totalsRowDxfId="238"/>
    <tableColumn id="15" xr3:uid="{B7ABFA3A-27BD-4081-BA9E-27CC75A18350}" name="Platintojas _x000a_(Distributor)" totalsRowLabel=" " dataDxfId="237" totalsRowDxfId="236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35" dataDxfId="233" totalsRowDxfId="232" headerRowBorderDxfId="234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31" totalsRowDxfId="230"/>
    <tableColumn id="2" xr3:uid="{2C94C949-1A82-4E47-B08F-DD61445C20FB}" name="#_x000a_LW" totalsRowLabel=" " dataDxfId="229" totalsRowDxfId="228"/>
    <tableColumn id="3" xr3:uid="{EB367BF3-5B66-47FC-BE8D-8BCC8F741EFB}" name="Filmas _x000a_(Movie)" totalsRowLabel="Total (29)" dataDxfId="227" totalsRowDxfId="226"/>
    <tableColumn id="4" xr3:uid="{A99EA556-4802-47A8-BDCD-AD821C4D50E6}" name="Pajamos _x000a_(GBO)" totalsRowFunction="custom" dataDxfId="225" totalsRowDxfId="224">
      <totalsRowFormula>SUM(Table1324567[Pajamos 
(GBO)])</totalsRowFormula>
    </tableColumn>
    <tableColumn id="5" xr3:uid="{896383BA-50B0-4769-8104-F60A3B09F78B}" name="Pajamos _x000a_praeita sav._x000a_(GBO LW)" totalsRowLabel="450 444 €" dataDxfId="223" totalsRowDxfId="222"/>
    <tableColumn id="6" xr3:uid="{B3FE7C3E-B05D-4EEC-B5F8-B80ECB99D54E}" name="Pakitimas_x000a_(Change)" totalsRowFunction="custom" dataDxfId="221" totalsRowDxfId="220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219" totalsRowDxfId="218">
      <totalsRowFormula>SUM(Table1324567[Žiūrovų sk. 
(ADM)])</totalsRowFormula>
    </tableColumn>
    <tableColumn id="8" xr3:uid="{D91F8A43-0BBF-47F1-8A14-9729F3229D1B}" name="Seansų sk. _x000a_(Show count)" dataDxfId="217" totalsRowDxfId="216"/>
    <tableColumn id="9" xr3:uid="{52284C55-ED91-439D-8BFF-46F89A5A0A82}" name="Lankomumo vid._x000a_(Average ADM)" dataDxfId="215" totalsRowDxfId="214">
      <calculatedColumnFormula>G3/H3</calculatedColumnFormula>
    </tableColumn>
    <tableColumn id="10" xr3:uid="{75371280-52C0-4A3A-905A-981561460979}" name="Kopijų sk. _x000a_(DCO count)" dataDxfId="213" totalsRowDxfId="212"/>
    <tableColumn id="11" xr3:uid="{2653329A-8CAB-42B5-B92B-A82EE27D97DA}" name="Rodymo savaitė_x000a_(Week on screen)" dataDxfId="211" totalsRowDxfId="210"/>
    <tableColumn id="12" xr3:uid="{2B0CE343-A352-40F5-9C7B-159F15DA3CF9}" name="Bendros pajamos _x000a_(Total GBO)" dataDxfId="209" totalsRowDxfId="208"/>
    <tableColumn id="13" xr3:uid="{4BB51F50-48F2-49C5-9002-7634E3859145}" name="Bendras žiūrovų sk._x000a_(Total ADM)" dataDxfId="207" totalsRowDxfId="206"/>
    <tableColumn id="14" xr3:uid="{CAA96BC5-4A0F-4219-95F2-24B273A5BA4C}" name="Premjeros data _x000a_(Release date)" dataDxfId="205" totalsRowDxfId="204"/>
    <tableColumn id="15" xr3:uid="{7E58168E-00FD-44EC-A02A-8B0CF683888D}" name="Platintojas _x000a_(Distributor)" totalsRowLabel=" " dataDxfId="203" totalsRowDxfId="202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201" dataDxfId="199" totalsRowDxfId="198" headerRowBorderDxfId="200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97" totalsRowDxfId="196"/>
    <tableColumn id="2" xr3:uid="{B3D186EE-C187-44B0-BC7F-3677321D2DB5}" name="#_x000a_LW" totalsRowLabel=" " dataDxfId="195" totalsRowDxfId="194"/>
    <tableColumn id="3" xr3:uid="{86B28D81-1FEB-4652-B6AA-7E3BCD0B3DD9}" name="Filmas _x000a_(Movie)" totalsRowLabel="Total (38)" dataDxfId="193" totalsRowDxfId="192"/>
    <tableColumn id="4" xr3:uid="{A678BF0D-E96A-4D0B-A25A-5A44729596A6}" name="Pajamos _x000a_(GBO)" totalsRowFunction="sum" dataDxfId="191" totalsRowDxfId="190"/>
    <tableColumn id="5" xr3:uid="{2B1ECEF6-A8A5-44C1-ABFD-D8C65C4C8F27}" name="Pajamos _x000a_praeita sav._x000a_(GBO LW)" totalsRowLabel="559 682 €" dataDxfId="189" totalsRowDxfId="188"/>
    <tableColumn id="6" xr3:uid="{79D2D939-B392-4CFB-B379-43DDC757166B}" name="Pakitimas_x000a_(Change)" totalsRowFunction="custom" dataDxfId="187" totalsRowDxfId="186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85" totalsRowDxfId="184"/>
    <tableColumn id="8" xr3:uid="{B3BD92A3-4838-4B45-8577-D13A7D86BDC0}" name="Seansų sk. _x000a_(Show count)" dataDxfId="183" totalsRowDxfId="182"/>
    <tableColumn id="9" xr3:uid="{08D42EC5-D301-41A4-9AD1-4110BB500456}" name="Lankomumo vid._x000a_(Average ADM)" dataDxfId="181" totalsRowDxfId="180">
      <calculatedColumnFormula>G3/H3</calculatedColumnFormula>
    </tableColumn>
    <tableColumn id="10" xr3:uid="{04D151BC-54E5-446C-9F66-D6F091905EAE}" name="Kopijų sk. _x000a_(DCO count)" dataDxfId="179" totalsRowDxfId="178"/>
    <tableColumn id="11" xr3:uid="{3C6E8EC4-F2EA-4217-8B8D-7E12ED109483}" name="Rodymo savaitė_x000a_(Week on screen)" dataDxfId="177" totalsRowDxfId="176"/>
    <tableColumn id="12" xr3:uid="{DE997AC6-2535-4DE4-B036-2B1042D5EB19}" name="Bendros pajamos _x000a_(Total GBO)" dataDxfId="175" totalsRowDxfId="174"/>
    <tableColumn id="13" xr3:uid="{661F3C1E-7B86-430C-B32E-698C94C0E774}" name="Bendras žiūrovų sk._x000a_(Total ADM)" dataDxfId="173" totalsRowDxfId="172"/>
    <tableColumn id="14" xr3:uid="{11F16521-F96D-4C4C-B60A-F3D50735BDF1}" name="Premjeros data _x000a_(Release date)" dataDxfId="171" totalsRowDxfId="170"/>
    <tableColumn id="15" xr3:uid="{722A71BA-5469-4430-9D5B-D0C498584C1B}" name="Platintojas _x000a_(Distributor)" totalsRowLabel=" " dataDxfId="169" totalsRowDxfId="168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67" dataDxfId="165" totalsRowDxfId="164" headerRowBorderDxfId="166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63" totalsRowDxfId="162"/>
    <tableColumn id="2" xr3:uid="{B48D81CC-D140-40AC-98F1-2C4B21A348D4}" name="#_x000a_LW" totalsRowLabel=" " dataDxfId="161" totalsRowDxfId="160"/>
    <tableColumn id="3" xr3:uid="{2CD838AB-64D3-43BE-B6DC-327062BCF16E}" name="Filmas _x000a_(Movie)" totalsRowLabel="Total (42)" dataDxfId="159" totalsRowDxfId="158"/>
    <tableColumn id="4" xr3:uid="{353376D3-DBF8-498B-A5F3-EECA66680254}" name="Pajamos _x000a_(GBO)" totalsRowFunction="sum" dataDxfId="157" totalsRowDxfId="156"/>
    <tableColumn id="5" xr3:uid="{AD7D7B4A-D2A1-4E65-AB8D-5865BEAA0406}" name="Pajamos _x000a_praeita sav._x000a_(GBO LW)" totalsRowLabel="353 051 €" dataDxfId="155" totalsRowDxfId="154"/>
    <tableColumn id="6" xr3:uid="{48BF4300-391A-4E04-810E-91AB58BCB9F4}" name="Pakitimas_x000a_(Change)" totalsRowFunction="custom" dataDxfId="153" totalsRowDxfId="152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51" totalsRowDxfId="150"/>
    <tableColumn id="8" xr3:uid="{290B8321-5486-46FE-A48F-E72E5A068B72}" name="Seansų sk. _x000a_(Show count)" dataDxfId="149" totalsRowDxfId="148"/>
    <tableColumn id="9" xr3:uid="{83D3AED2-123C-4D42-A5C7-BD79D2423BF0}" name="Lankomumo vid._x000a_(Average ADM)" dataDxfId="147" totalsRowDxfId="146">
      <calculatedColumnFormula>G3/H3</calculatedColumnFormula>
    </tableColumn>
    <tableColumn id="10" xr3:uid="{50779FA8-94A3-451A-B052-6318C8EAC2A0}" name="Kopijų sk. _x000a_(DCO count)" dataDxfId="145" totalsRowDxfId="144"/>
    <tableColumn id="11" xr3:uid="{7E1E295A-0748-4149-BB50-3FAB6F0AA697}" name="Rodymo savaitė_x000a_(Week on screen)" dataDxfId="143" totalsRowDxfId="142"/>
    <tableColumn id="12" xr3:uid="{DFA85FF2-A2C7-4FA5-B11A-7CB73EC0E2EB}" name="Bendros pajamos _x000a_(Total GBO)" dataDxfId="141" totalsRowDxfId="140"/>
    <tableColumn id="13" xr3:uid="{0BC8F89B-FF96-4188-98FE-333D17DEA10B}" name="Bendras žiūrovų sk._x000a_(Total ADM)" dataDxfId="139" totalsRowDxfId="138"/>
    <tableColumn id="14" xr3:uid="{F3DFC707-1E8E-4AD4-847C-E0A9A88C1FA0}" name="Premjeros data _x000a_(Release date)" dataDxfId="137" totalsRowDxfId="136"/>
    <tableColumn id="15" xr3:uid="{1D69D9B0-99BA-43C0-9292-75DC78411739}" name="Platintojas _x000a_(Distributor)" totalsRowLabel=" " dataDxfId="135" totalsRowDxfId="134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33" dataDxfId="131" totalsRowDxfId="130" headerRowBorderDxfId="132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129" totalsRowDxfId="128"/>
    <tableColumn id="2" xr3:uid="{CCB878B9-77F9-4CB4-818B-215C76E664E1}" name="#_x000a_LW" totalsRowLabel=" " dataDxfId="127" totalsRowDxfId="126"/>
    <tableColumn id="3" xr3:uid="{A7B72820-F7E4-4E87-94C7-8A3E209D4844}" name="Filmas _x000a_(Movie)" totalsRowLabel="Total (47)" dataDxfId="125" totalsRowDxfId="124"/>
    <tableColumn id="4" xr3:uid="{833F7344-D460-4D38-AEF8-13275EBECD59}" name="Pajamos _x000a_(GBO)" totalsRowFunction="sum" dataDxfId="123" totalsRowDxfId="122"/>
    <tableColumn id="5" xr3:uid="{A4E96AE3-685C-4D46-AC9A-4F9CA9ADB468}" name="Pajamos _x000a_praeita sav._x000a_(GBO LW)" totalsRowFunction="custom" dataDxfId="121" totalsRowDxfId="120">
      <totalsRowFormula>SUBTOTAL(109,Table132[Pajamos 
(GBO)])</totalsRowFormula>
    </tableColumn>
    <tableColumn id="6" xr3:uid="{19B5A0AA-AB06-423E-B8AC-9D2345491AFC}" name="Pakitimas_x000a_(Change)" totalsRowFunction="custom" dataDxfId="119" totalsRowDxfId="118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117" totalsRowDxfId="116"/>
    <tableColumn id="8" xr3:uid="{3CBF8E42-FCBA-4166-9DF3-B4ADE4CD20A6}" name="Seansų sk. _x000a_(Show count)" dataDxfId="115" totalsRowDxfId="114"/>
    <tableColumn id="9" xr3:uid="{E7F0013B-2F0B-4E7F-BC44-B80F06E982F8}" name="Lankomumo vid._x000a_(Average ADM)" dataDxfId="113" totalsRowDxfId="112">
      <calculatedColumnFormula>G3/H3</calculatedColumnFormula>
    </tableColumn>
    <tableColumn id="10" xr3:uid="{8BE9A444-758F-4EFF-9B04-01AE63CC6674}" name="Kopijų sk. _x000a_(DCO count)" dataDxfId="111" totalsRowDxfId="110"/>
    <tableColumn id="11" xr3:uid="{DDE8B005-165E-4C8B-A05E-17EE005ABE3A}" name="Rodymo savaitė_x000a_(Week on screen)" dataDxfId="109" totalsRowDxfId="108"/>
    <tableColumn id="12" xr3:uid="{72ED0CEC-9219-47D2-89E9-404FE4B4DF23}" name="Bendros pajamos _x000a_(Total GBO)" dataDxfId="107" totalsRowDxfId="106"/>
    <tableColumn id="13" xr3:uid="{BA3974C6-E8AE-4DF3-B27B-6BA4A3643C41}" name="Bendras žiūrovų sk._x000a_(Total ADM)" dataDxfId="105" totalsRowDxfId="104"/>
    <tableColumn id="14" xr3:uid="{2DCD4BBD-7893-4D4C-AA7F-8E617C824503}" name="Premjeros data _x000a_(Release date)" dataDxfId="103" totalsRowDxfId="102"/>
    <tableColumn id="15" xr3:uid="{F53EB656-99D5-4F00-B63D-6E9B65368599}" name="Platintojas _x000a_(Distributor)" totalsRowLabel=" " dataDxfId="101" totalsRowDxfId="100"/>
  </tableColumns>
  <tableStyleInfo name="TableStyleLight1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99" dataDxfId="97" totalsRowDxfId="96" headerRowBorderDxfId="98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95" totalsRowDxfId="94"/>
    <tableColumn id="2" xr3:uid="{B3454D60-6D2E-4DF6-A511-09C0BF28D47C}" name="#_x000a_LW" dataDxfId="93" totalsRowDxfId="92"/>
    <tableColumn id="3" xr3:uid="{43C0A685-7248-48AF-B5D4-FCB8382D54C4}" name="Filmas _x000a_(Movie)" totalsRowLabel="Total (36)" dataDxfId="91" totalsRowDxfId="90"/>
    <tableColumn id="4" xr3:uid="{011775B1-EAB5-4D31-A092-1DFF0BD63D2D}" name="Pajamos _x000a_(GBO)" totalsRowFunction="sum" dataDxfId="89" totalsRowDxfId="88"/>
    <tableColumn id="5" xr3:uid="{3D4F41C3-68AC-4B52-BEA8-FA73D48D2E00}" name="Pajamos _x000a_praeita sav._x000a_(GBO LW)" totalsRowLabel="228 478 €" dataDxfId="87" totalsRowDxfId="86"/>
    <tableColumn id="6" xr3:uid="{13340EA6-C652-4B3D-867E-B67D62DBE66B}" name="Pakitimas_x000a_(Change)" totalsRowFunction="custom" dataDxfId="85" totalsRowDxfId="84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83" totalsRowDxfId="82"/>
    <tableColumn id="8" xr3:uid="{1AB3A279-CF4A-4C72-A9DC-C02FB467CC56}" name="Seansų sk. _x000a_(Show count)" dataDxfId="81" totalsRowDxfId="80"/>
    <tableColumn id="9" xr3:uid="{172513C7-DC83-4998-B2B7-7B937B5BE88D}" name="Lankomumo vid._x000a_(Average ADM)" dataDxfId="79" totalsRowDxfId="78">
      <calculatedColumnFormula>G3/H3</calculatedColumnFormula>
    </tableColumn>
    <tableColumn id="10" xr3:uid="{D12B2A51-3D9E-4511-9F44-8A1B69EB5539}" name="Kopijų sk. _x000a_(DCO count)" dataDxfId="77" totalsRowDxfId="76"/>
    <tableColumn id="11" xr3:uid="{DD6831F6-7322-4A87-A887-894A86157065}" name="Rodymo savaitė_x000a_(Week on screen)" dataDxfId="75" totalsRowDxfId="74"/>
    <tableColumn id="12" xr3:uid="{CBF54D99-BC3E-449C-A261-B9CBC75D87F9}" name="Bendros pajamos _x000a_(Total GBO)" dataDxfId="73" totalsRowDxfId="72"/>
    <tableColumn id="13" xr3:uid="{80171298-D2E5-491A-AB5C-0867C4776906}" name="Bendras žiūrovų sk._x000a_(Total ADM)" dataDxfId="71" totalsRowDxfId="70"/>
    <tableColumn id="14" xr3:uid="{4B579497-93E6-4ECE-958D-6AAB5F67C395}" name="Premjeros data _x000a_(Release date)" dataDxfId="69" totalsRowDxfId="68"/>
    <tableColumn id="15" xr3:uid="{1D266629-D00E-4FF0-8222-7C4F75A66396}" name="Platintojas _x000a_(Distributor)" totalsRowLabel=" " dataDxfId="67" totalsRowDxfId="66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41954AF-63E9-462A-AEA4-E03F1285B933}" name="Table1324567891011121314151716182819202122232425262729" displayName="Table1324567891011121314151716182819202122232425262729" ref="A2:O34" totalsRowCount="1" headerRowDxfId="983" dataDxfId="981" totalsRowDxfId="980" headerRowBorderDxfId="982">
  <sortState xmlns:xlrd2="http://schemas.microsoft.com/office/spreadsheetml/2017/richdata2" ref="A3:O33">
    <sortCondition descending="1" ref="D3:D33"/>
  </sortState>
  <tableColumns count="15">
    <tableColumn id="1" xr3:uid="{976B68AF-7305-4A04-ACC9-482396B2BBAD}" name="#" dataDxfId="979" totalsRowDxfId="978"/>
    <tableColumn id="2" xr3:uid="{731EBF46-70F6-4E32-BC93-68A3D29F8966}" name="#_x000a_LW" totalsRowLabel=" " dataDxfId="977" totalsRowDxfId="976"/>
    <tableColumn id="3" xr3:uid="{666A64ED-A386-4B3E-BB59-81CA9D185365}" name="Filmas _x000a_(Movie)" totalsRowLabel="Total (31)" dataDxfId="975" totalsRowDxfId="974"/>
    <tableColumn id="4" xr3:uid="{C3053533-9516-49E2-B68B-0299F3FDBC4C}" name="Pajamos _x000a_(GBO)" totalsRowFunction="sum" dataDxfId="973" totalsRowDxfId="972"/>
    <tableColumn id="5" xr3:uid="{79BA5BD2-1E2B-43BF-81A1-CDEF283F2544}" name="Pajamos _x000a_praeita sav._x000a_(GBO LW)" totalsRowLabel="428 674 €" dataDxfId="971" totalsRowDxfId="970" dataCellStyle="Normal 2 4"/>
    <tableColumn id="6" xr3:uid="{B45E06E9-5BDF-4DC7-B035-23109516D789}" name="Pakitimas_x000a_(Change)" totalsRowFunction="custom" dataDxfId="969" totalsRowDxfId="968">
      <calculatedColumnFormula>(D3-E3)/E3</calculatedColumnFormula>
      <totalsRowFormula>(D34-E34)/E34</totalsRowFormula>
    </tableColumn>
    <tableColumn id="7" xr3:uid="{B678DC39-09D5-47F8-830A-AC703FBCC3C5}" name="Žiūrovų sk. _x000a_(ADM)" totalsRowFunction="sum" dataDxfId="967" totalsRowDxfId="966"/>
    <tableColumn id="8" xr3:uid="{8D4E3861-AD15-476B-911B-1ECBBE969454}" name="Seansų sk. _x000a_(Show count)" dataDxfId="965" totalsRowDxfId="964"/>
    <tableColumn id="9" xr3:uid="{11036FA0-FF66-4102-A594-E45A11D49C81}" name="Lankomumo vid._x000a_(Average ADM)" dataDxfId="963" totalsRowDxfId="962">
      <calculatedColumnFormula>G3/H3</calculatedColumnFormula>
    </tableColumn>
    <tableColumn id="10" xr3:uid="{4E366082-9687-4E3C-A043-FC5A3B96164F}" name="Kopijų sk. _x000a_(DCO count)" dataDxfId="961" totalsRowDxfId="960"/>
    <tableColumn id="11" xr3:uid="{9FB47017-91AF-4E9B-9DA0-89969233BC54}" name="Rodymo savaitė_x000a_(Week on screen)" dataDxfId="959" totalsRowDxfId="958"/>
    <tableColumn id="12" xr3:uid="{3D3A039E-0893-4739-8EE8-E433E599D3FF}" name="Bendros pajamos _x000a_(Total GBO)" dataDxfId="957" totalsRowDxfId="956"/>
    <tableColumn id="13" xr3:uid="{57687FBE-D84E-434C-BDCA-FC15169A8F71}" name="Bendras žiūrovų sk._x000a_(Total ADM)" dataDxfId="955" totalsRowDxfId="954"/>
    <tableColumn id="14" xr3:uid="{252C8BE4-438B-40D6-B920-D3669260B456}" name="Premjeros data _x000a_(Release date)" dataDxfId="953" totalsRowDxfId="952"/>
    <tableColumn id="15" xr3:uid="{FE1BCD30-20A4-449E-8E58-A30B968F6B35}" name="Platintojas _x000a_(Distributor)" totalsRowLabel=" " dataDxfId="951" totalsRowDxfId="950"/>
  </tableColumns>
  <tableStyleInfo name="TableStyleLight1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65" dataDxfId="63" totalsRowDxfId="62" headerRowBorderDxfId="64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61" totalsRowDxfId="60"/>
    <tableColumn id="2" xr3:uid="{D6AA89DD-F402-49ED-B2CA-B45ED30EB6A8}" name="#_x000a_LW" dataDxfId="59" totalsRowDxfId="58"/>
    <tableColumn id="3" xr3:uid="{8524161D-F780-40E6-96D9-D46D84D91E1F}" name="Filmas _x000a_(Movie)" totalsRowLabel="Total (35)" dataDxfId="57" totalsRowDxfId="56"/>
    <tableColumn id="4" xr3:uid="{898DAD4F-B56E-4B96-9BAF-7609A0041E01}" name="Pajamos _x000a_(GBO)" totalsRowFunction="sum" dataDxfId="55" totalsRowDxfId="54"/>
    <tableColumn id="5" xr3:uid="{C59F2D4C-5823-45F4-9D98-114FFD01A927}" name="Pajamos _x000a_praeita sav._x000a_(GBO LW)" totalsRowLabel="167 051 €" dataDxfId="53" totalsRowDxfId="52"/>
    <tableColumn id="6" xr3:uid="{F957FCE3-B2E4-448E-8740-03D906BC5EB7}" name="Pakitimas_x000a_(Change)" totalsRowFunction="custom" dataDxfId="51" totalsRowDxfId="50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49" totalsRowDxfId="48"/>
    <tableColumn id="8" xr3:uid="{2BB64C16-9186-4C4A-A0C9-08323CEFC402}" name="Seansų sk. _x000a_(Show count)" dataDxfId="47" totalsRowDxfId="46"/>
    <tableColumn id="9" xr3:uid="{F6C07FA5-1C03-4357-A44D-0B81FC66E2AF}" name="Lankomumo vid._x000a_(Average ADM)" dataDxfId="45" totalsRowDxfId="44">
      <calculatedColumnFormula>G3/H3</calculatedColumnFormula>
    </tableColumn>
    <tableColumn id="10" xr3:uid="{A3E561A1-4C0E-457E-84AA-349FD64794AE}" name="Kopijų sk. _x000a_(DCO count)" dataDxfId="43" totalsRowDxfId="42"/>
    <tableColumn id="11" xr3:uid="{E20BF4A7-9048-401E-A6FA-983414B01ED2}" name="Rodymo savaitė_x000a_(Week on screen)" dataDxfId="41" totalsRowDxfId="40"/>
    <tableColumn id="12" xr3:uid="{67BC01BA-5CB2-41D3-AB69-350EFF0FD930}" name="Bendros pajamos _x000a_(Total GBO)" dataDxfId="39" totalsRowDxfId="38"/>
    <tableColumn id="13" xr3:uid="{37483393-9FD8-4B34-8B9D-DE79FEFE93B2}" name="Bendras žiūrovų sk._x000a_(Total ADM)" dataDxfId="37" totalsRowDxfId="36"/>
    <tableColumn id="14" xr3:uid="{EADF24B6-15DA-48EA-B223-A587598EEB24}" name="Premjeros data _x000a_(Release date)" dataDxfId="35" totalsRowDxfId="34"/>
    <tableColumn id="15" xr3:uid="{5103FA11-CF5D-49EC-A2A1-D131ABB2109C}" name="Platintojas _x000a_(Distributor)" totalsRowLabel=" " dataDxfId="33" totalsRowDxfId="3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60BCF6D-332B-4B6C-A33F-4BE519BA94CB}" name="Table13245678910111213141517161828192021222324252627" displayName="Table13245678910111213141517161828192021222324252627" ref="A2:O40" totalsRowCount="1" headerRowDxfId="949" dataDxfId="947" totalsRowDxfId="946" headerRowBorderDxfId="948">
  <sortState xmlns:xlrd2="http://schemas.microsoft.com/office/spreadsheetml/2017/richdata2" ref="A3:O39">
    <sortCondition descending="1" ref="D3:D39"/>
  </sortState>
  <tableColumns count="15">
    <tableColumn id="1" xr3:uid="{4620890E-5E97-4FA2-9700-4516DDA87CEA}" name="#" dataDxfId="945" totalsRowDxfId="944"/>
    <tableColumn id="2" xr3:uid="{55067AA7-CA17-4409-A6E1-ECDD6E8D8336}" name="#_x000a_LW" totalsRowLabel=" " dataDxfId="943" totalsRowDxfId="942"/>
    <tableColumn id="3" xr3:uid="{B71535FA-92E2-4A4D-9910-3AFEE138F3FD}" name="Filmas _x000a_(Movie)" totalsRowLabel="Total (37)" dataDxfId="941" totalsRowDxfId="940"/>
    <tableColumn id="4" xr3:uid="{EC4C3838-48A3-4F2B-B365-483A7F867089}" name="Pajamos _x000a_(GBO)" totalsRowFunction="sum" dataDxfId="939" totalsRowDxfId="938"/>
    <tableColumn id="5" xr3:uid="{47EBB7CA-508F-457B-9DAA-26C18F7AC673}" name="Pajamos _x000a_praeita sav._x000a_(GBO LW)" totalsRowLabel="550 374 €" dataDxfId="937" totalsRowDxfId="936" dataCellStyle="Normal 2 4"/>
    <tableColumn id="6" xr3:uid="{6EDCE674-3C7E-400F-8912-9BFEE3876EB6}" name="Pakitimas_x000a_(Change)" totalsRowFunction="custom" dataDxfId="935" totalsRowDxfId="934">
      <calculatedColumnFormula>(D3-E3)/E3</calculatedColumnFormula>
      <totalsRowFormula>(D40-E40)/E40</totalsRowFormula>
    </tableColumn>
    <tableColumn id="7" xr3:uid="{C8774587-3C4C-45EE-A5A9-067C8BDD9FE1}" name="Žiūrovų sk. _x000a_(ADM)" totalsRowFunction="sum" dataDxfId="933" totalsRowDxfId="932"/>
    <tableColumn id="8" xr3:uid="{0FAB90DF-A8C0-48AE-ADBE-7950536F3CC2}" name="Seansų sk. _x000a_(Show count)" dataDxfId="931" totalsRowDxfId="930"/>
    <tableColumn id="9" xr3:uid="{82DB2E0B-4D91-4649-8BCD-3872695A9E70}" name="Lankomumo vid._x000a_(Average ADM)" dataDxfId="929" totalsRowDxfId="928">
      <calculatedColumnFormula>G3/H3</calculatedColumnFormula>
    </tableColumn>
    <tableColumn id="10" xr3:uid="{70729033-6A72-467E-B6E8-A44DBE1CDDAA}" name="Kopijų sk. _x000a_(DCO count)" dataDxfId="927" totalsRowDxfId="926"/>
    <tableColumn id="11" xr3:uid="{B0797C97-4CBE-464E-BACD-96A5F3851AA1}" name="Rodymo savaitė_x000a_(Week on screen)" dataDxfId="925" totalsRowDxfId="924"/>
    <tableColumn id="12" xr3:uid="{4BEA0402-1BAB-4F0B-82E3-525C6870EA53}" name="Bendros pajamos _x000a_(Total GBO)" dataDxfId="923" totalsRowDxfId="922"/>
    <tableColumn id="13" xr3:uid="{AF8A626D-722C-44F7-BDBC-C15453564AB3}" name="Bendras žiūrovų sk._x000a_(Total ADM)" dataDxfId="921" totalsRowDxfId="920"/>
    <tableColumn id="14" xr3:uid="{2C2D81E3-8443-4ADA-807A-CE840E03EA78}" name="Premjeros data _x000a_(Release date)" dataDxfId="919" totalsRowDxfId="918"/>
    <tableColumn id="15" xr3:uid="{68FF6B45-C74B-4EE2-B716-A5A19F5516EF}" name="Platintojas _x000a_(Distributor)" totalsRowLabel=" " dataDxfId="917" totalsRowDxfId="916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E039E96-57FA-4BDF-967C-C5B8EAFDB056}" name="Table132456789101112131415171618281920212223242526" displayName="Table132456789101112131415171618281920212223242526" ref="A2:O42" totalsRowCount="1" headerRowDxfId="915" dataDxfId="913" totalsRowDxfId="912" headerRowBorderDxfId="914">
  <sortState xmlns:xlrd2="http://schemas.microsoft.com/office/spreadsheetml/2017/richdata2" ref="A3:O41">
    <sortCondition descending="1" ref="D3:D41"/>
  </sortState>
  <tableColumns count="15">
    <tableColumn id="1" xr3:uid="{8CE9B104-E3E3-4538-9461-B84E5D3BDA7D}" name="#" dataDxfId="911" totalsRowDxfId="910"/>
    <tableColumn id="2" xr3:uid="{0D7EE224-E279-4917-ABE0-70F90AEDAF46}" name="#_x000a_LW" totalsRowLabel=" " dataDxfId="909" totalsRowDxfId="908"/>
    <tableColumn id="3" xr3:uid="{CF1936CB-91C6-4636-ACCB-86EACD2490A8}" name="Filmas _x000a_(Movie)" totalsRowLabel="Total (39)" dataDxfId="907" totalsRowDxfId="906"/>
    <tableColumn id="4" xr3:uid="{24113336-351C-401C-B99B-6A5BA4BC5E13}" name="Pajamos _x000a_(GBO)" totalsRowFunction="sum" dataDxfId="905" totalsRowDxfId="904"/>
    <tableColumn id="5" xr3:uid="{E81712F8-BF63-4199-B7A6-8C0BDC85643C}" name="Pajamos _x000a_praeita sav._x000a_(GBO LW)" totalsRowLabel="446 630 €" dataDxfId="903" totalsRowDxfId="902" dataCellStyle="Normal 2 4"/>
    <tableColumn id="6" xr3:uid="{A4CAF52F-0B8C-4E97-80EC-D78E1BC26354}" name="Pakitimas_x000a_(Change)" totalsRowFunction="custom" dataDxfId="901" totalsRowDxfId="900">
      <calculatedColumnFormula>(D3-E3)/E3</calculatedColumnFormula>
      <totalsRowFormula>(D42-E42)/E42</totalsRowFormula>
    </tableColumn>
    <tableColumn id="7" xr3:uid="{E93AF3B5-8BF9-46C0-9536-8D07AC168F74}" name="Žiūrovų sk. _x000a_(ADM)" totalsRowFunction="sum" dataDxfId="899" totalsRowDxfId="898"/>
    <tableColumn id="8" xr3:uid="{2ACF52F8-CBBB-4267-B688-2EF49A92B759}" name="Seansų sk. _x000a_(Show count)" dataDxfId="897" totalsRowDxfId="896"/>
    <tableColumn id="9" xr3:uid="{91D1FC47-32D6-43C5-AA6C-38086D30153B}" name="Lankomumo vid._x000a_(Average ADM)" dataDxfId="895" totalsRowDxfId="894">
      <calculatedColumnFormula>G3/H3</calculatedColumnFormula>
    </tableColumn>
    <tableColumn id="10" xr3:uid="{B2076BC7-E57A-46A3-9601-F896EF545073}" name="Kopijų sk. _x000a_(DCO count)" dataDxfId="893" totalsRowDxfId="892"/>
    <tableColumn id="11" xr3:uid="{7252C9AD-D4B0-484B-83E9-577B147B811B}" name="Rodymo savaitė_x000a_(Week on screen)" dataDxfId="891" totalsRowDxfId="890"/>
    <tableColumn id="12" xr3:uid="{6BBA347C-7307-4512-B06E-C34A9E07E43D}" name="Bendros pajamos _x000a_(Total GBO)" dataDxfId="889" totalsRowDxfId="888"/>
    <tableColumn id="13" xr3:uid="{D2128211-C502-40A3-B24D-9CDEC976A103}" name="Bendras žiūrovų sk._x000a_(Total ADM)" dataDxfId="887" totalsRowDxfId="886"/>
    <tableColumn id="14" xr3:uid="{DE6075F7-EA8F-488B-B95F-604889A93A42}" name="Premjeros data _x000a_(Release date)" dataDxfId="885" totalsRowDxfId="884"/>
    <tableColumn id="15" xr3:uid="{3FC4ADB5-5E6A-4BA1-BE88-DFD170A5C85B}" name="Platintojas _x000a_(Distributor)" totalsRowLabel=" " dataDxfId="883" totalsRowDxfId="88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2435BAB-E21D-497E-83A1-595AA45CCF63}" name="Table1324567891011121314151716182819202122232425" displayName="Table1324567891011121314151716182819202122232425" ref="A2:O38" totalsRowCount="1" headerRowDxfId="881" dataDxfId="879" totalsRowDxfId="878" headerRowBorderDxfId="880">
  <sortState xmlns:xlrd2="http://schemas.microsoft.com/office/spreadsheetml/2017/richdata2" ref="A3:O37">
    <sortCondition descending="1" ref="D3:D37"/>
  </sortState>
  <tableColumns count="15">
    <tableColumn id="1" xr3:uid="{65A722EA-3B99-448D-BE73-3A6172BAA005}" name="#" dataDxfId="877" totalsRowDxfId="876"/>
    <tableColumn id="2" xr3:uid="{98AC625D-76F8-4989-AB6F-99DB58F535B4}" name="#_x000a_LW" totalsRowLabel=" " dataDxfId="875" totalsRowDxfId="874"/>
    <tableColumn id="3" xr3:uid="{DDABA83E-2545-468A-9373-FAA51F2FBACA}" name="Filmas _x000a_(Movie)" totalsRowLabel="Total (35)" dataDxfId="873" totalsRowDxfId="872"/>
    <tableColumn id="4" xr3:uid="{8A5165DE-7EEE-454B-B0E8-59AA3F200137}" name="Pajamos _x000a_(GBO)" totalsRowFunction="sum" dataDxfId="871" totalsRowDxfId="870"/>
    <tableColumn id="5" xr3:uid="{6B2B4501-F8F0-4515-B005-9D39DE1ACE44}" name="Pajamos _x000a_praeita sav._x000a_(GBO LW)" totalsRowLabel="481 028 €" dataDxfId="869" totalsRowDxfId="868" dataCellStyle="Normal 2 4"/>
    <tableColumn id="6" xr3:uid="{97D6327E-08D2-4040-B6F5-241344591675}" name="Pakitimas_x000a_(Change)" totalsRowFunction="custom" dataDxfId="867" totalsRowDxfId="866">
      <calculatedColumnFormula>(D3-E3)/E3</calculatedColumnFormula>
      <totalsRowFormula>(D38-E38)/E38</totalsRowFormula>
    </tableColumn>
    <tableColumn id="7" xr3:uid="{8DABD702-6ECD-44D3-A76A-041C8AE5EB9C}" name="Žiūrovų sk. _x000a_(ADM)" totalsRowFunction="sum" dataDxfId="865" totalsRowDxfId="864"/>
    <tableColumn id="8" xr3:uid="{52961D0B-9830-4EB7-8AAA-13E66A195A13}" name="Seansų sk. _x000a_(Show count)" dataDxfId="863" totalsRowDxfId="862"/>
    <tableColumn id="9" xr3:uid="{B061C5AA-60C1-4015-89C5-FB2B4F8BBFC5}" name="Lankomumo vid._x000a_(Average ADM)" dataDxfId="861" totalsRowDxfId="860">
      <calculatedColumnFormula>G3/H3</calculatedColumnFormula>
    </tableColumn>
    <tableColumn id="10" xr3:uid="{CAABBFBC-F347-4531-BFF6-B95B8F769118}" name="Kopijų sk. _x000a_(DCO count)" dataDxfId="859" totalsRowDxfId="858"/>
    <tableColumn id="11" xr3:uid="{619B6A52-981B-4443-A604-2512BC4F50D3}" name="Rodymo savaitė_x000a_(Week on screen)" dataDxfId="857" totalsRowDxfId="856"/>
    <tableColumn id="12" xr3:uid="{64AEA674-FF9E-431F-8BB4-1116577E0707}" name="Bendros pajamos _x000a_(Total GBO)" dataDxfId="855" totalsRowDxfId="854"/>
    <tableColumn id="13" xr3:uid="{25CD6D8B-2AEA-49FB-8FC6-23C8659ED86C}" name="Bendras žiūrovų sk._x000a_(Total ADM)" dataDxfId="853" totalsRowDxfId="852"/>
    <tableColumn id="14" xr3:uid="{D4888F81-3193-43C2-BC47-CC0E27CB33F8}" name="Premjeros data _x000a_(Release date)" dataDxfId="851" totalsRowDxfId="850"/>
    <tableColumn id="15" xr3:uid="{B0784963-8764-400F-B103-9ED1383AFBD1}" name="Platintojas _x000a_(Distributor)" totalsRowLabel=" " dataDxfId="849" totalsRowDxfId="84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C17CA5E-3989-42D0-9EDC-9E5B77013761}" name="Table13245678910111213141517161828192021222324" displayName="Table13245678910111213141517161828192021222324" ref="A2:O39" totalsRowCount="1" headerRowDxfId="847" dataDxfId="845" totalsRowDxfId="844" headerRowBorderDxfId="846">
  <sortState xmlns:xlrd2="http://schemas.microsoft.com/office/spreadsheetml/2017/richdata2" ref="A3:O38">
    <sortCondition descending="1" ref="D3:D38"/>
  </sortState>
  <tableColumns count="15">
    <tableColumn id="1" xr3:uid="{02FA03AC-3396-4392-BADD-CB5A1CB72608}" name="#" dataDxfId="843" totalsRowDxfId="842"/>
    <tableColumn id="2" xr3:uid="{D9468D40-737A-4488-8BB4-2B52563D16AE}" name="#_x000a_LW" totalsRowLabel=" " dataDxfId="841" totalsRowDxfId="840"/>
    <tableColumn id="3" xr3:uid="{4BCC848A-F611-4613-BA1B-9DB0C29B1DE4}" name="Filmas _x000a_(Movie)" totalsRowLabel="Total (36)" dataDxfId="839" totalsRowDxfId="838"/>
    <tableColumn id="4" xr3:uid="{212ADF31-0E52-4404-BD3C-62D2FB2BB514}" name="Pajamos _x000a_(GBO)" totalsRowFunction="sum" dataDxfId="837" totalsRowDxfId="836"/>
    <tableColumn id="5" xr3:uid="{922C0319-5168-4616-8B93-FAABE495EE0C}" name="Pajamos _x000a_praeita sav._x000a_(GBO LW)" totalsRowLabel="577 710 €" dataDxfId="835" totalsRowDxfId="834" dataCellStyle="Normal 2 4"/>
    <tableColumn id="6" xr3:uid="{F6FD9FD9-E641-45BE-8C76-D54E691661D1}" name="Pakitimas_x000a_(Change)" totalsRowFunction="custom" dataDxfId="833" totalsRowDxfId="832">
      <calculatedColumnFormula>(D3-E3)/E3</calculatedColumnFormula>
      <totalsRowFormula>(D39-E39)/E39</totalsRowFormula>
    </tableColumn>
    <tableColumn id="7" xr3:uid="{2902817A-6D20-436A-9F48-0DDD61EE043D}" name="Žiūrovų sk. _x000a_(ADM)" totalsRowFunction="sum" dataDxfId="831" totalsRowDxfId="830"/>
    <tableColumn id="8" xr3:uid="{66D885C0-D5ED-4E25-9FB4-70A3DD9B0B56}" name="Seansų sk. _x000a_(Show count)" dataDxfId="829" totalsRowDxfId="828"/>
    <tableColumn id="9" xr3:uid="{4D0DC934-0E92-424B-9911-D1D29A2AB6D1}" name="Lankomumo vid._x000a_(Average ADM)" dataDxfId="827" totalsRowDxfId="826">
      <calculatedColumnFormula>G3/H3</calculatedColumnFormula>
    </tableColumn>
    <tableColumn id="10" xr3:uid="{6428D6B3-F89D-40F2-AC52-31C5053DD8D3}" name="Kopijų sk. _x000a_(DCO count)" dataDxfId="825" totalsRowDxfId="824"/>
    <tableColumn id="11" xr3:uid="{8020CD30-CDB4-43F8-908B-D05A8266DB9B}" name="Rodymo savaitė_x000a_(Week on screen)" dataDxfId="823" totalsRowDxfId="822"/>
    <tableColumn id="12" xr3:uid="{535028ED-758F-4847-9DB0-1DE79697225C}" name="Bendros pajamos _x000a_(Total GBO)" dataDxfId="821" totalsRowDxfId="820"/>
    <tableColumn id="13" xr3:uid="{BB947179-0D88-46D9-A2E8-2CBF1AAB85DD}" name="Bendras žiūrovų sk._x000a_(Total ADM)" dataDxfId="819" totalsRowDxfId="818"/>
    <tableColumn id="14" xr3:uid="{5718738F-F41C-4844-8001-07E6E11F2AF6}" name="Premjeros data _x000a_(Release date)" dataDxfId="817" totalsRowDxfId="816"/>
    <tableColumn id="15" xr3:uid="{A085A186-590B-4B03-BE65-DA749907097A}" name="Platintojas _x000a_(Distributor)" totalsRowLabel=" " dataDxfId="815" totalsRowDxfId="814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83CBC99-33F5-4969-A073-C9121D1238FC}" name="Table132456789101112131415171618281920212223" displayName="Table132456789101112131415171618281920212223" ref="A2:O46" totalsRowCount="1" headerRowDxfId="813" dataDxfId="811" totalsRowDxfId="810" headerRowBorderDxfId="812">
  <sortState xmlns:xlrd2="http://schemas.microsoft.com/office/spreadsheetml/2017/richdata2" ref="A3:O45">
    <sortCondition descending="1" ref="D3:D45"/>
  </sortState>
  <tableColumns count="15">
    <tableColumn id="1" xr3:uid="{933E5E35-148C-480A-BAB6-B0869C4B8A15}" name="#" dataDxfId="809" totalsRowDxfId="808"/>
    <tableColumn id="2" xr3:uid="{FDF81E7E-9B32-4ABA-94A9-08AD4BD4EEB6}" name="#_x000a_LW" totalsRowLabel=" " dataDxfId="807" totalsRowDxfId="806"/>
    <tableColumn id="3" xr3:uid="{1DA318D5-097E-40B9-94CF-8144FD065F1F}" name="Filmas _x000a_(Movie)" totalsRowLabel="Total (43)" dataDxfId="805" totalsRowDxfId="804"/>
    <tableColumn id="4" xr3:uid="{3ECFF75D-9311-45FE-943E-CF58F6542667}" name="Pajamos _x000a_(GBO)" totalsRowFunction="sum" dataDxfId="803" totalsRowDxfId="802"/>
    <tableColumn id="5" xr3:uid="{D043A7A8-4489-4B8C-A550-933119D0E359}" name="Pajamos _x000a_praeita sav._x000a_(GBO LW)" totalsRowLabel="287 704 €" dataDxfId="801" totalsRowDxfId="800" dataCellStyle="Normal 2 4"/>
    <tableColumn id="6" xr3:uid="{77218F7F-2E6B-491A-B51A-5D9DCFF2CE25}" name="Pakitimas_x000a_(Change)" totalsRowFunction="custom" dataDxfId="799" totalsRowDxfId="798">
      <calculatedColumnFormula>(D3-E3)/E3</calculatedColumnFormula>
      <totalsRowFormula>(D46-E46)/E46</totalsRowFormula>
    </tableColumn>
    <tableColumn id="7" xr3:uid="{DB9D6884-7FD6-4D95-8416-36FC45C362DA}" name="Žiūrovų sk. _x000a_(ADM)" totalsRowFunction="sum" dataDxfId="797" totalsRowDxfId="796"/>
    <tableColumn id="8" xr3:uid="{699A2D4F-EDE6-461F-841C-FCBFEFB2AF39}" name="Seansų sk. _x000a_(Show count)" dataDxfId="795" totalsRowDxfId="794"/>
    <tableColumn id="9" xr3:uid="{11881807-3EDA-408A-8363-D1B8365E893E}" name="Lankomumo vid._x000a_(Average ADM)" dataDxfId="793" totalsRowDxfId="792">
      <calculatedColumnFormula>G3/H3</calculatedColumnFormula>
    </tableColumn>
    <tableColumn id="10" xr3:uid="{085A2078-3BAD-4483-9818-77AA7E813F03}" name="Kopijų sk. _x000a_(DCO count)" dataDxfId="791" totalsRowDxfId="790"/>
    <tableColumn id="11" xr3:uid="{EFBFC71E-3079-4650-A31A-62CD7E049B12}" name="Rodymo savaitė_x000a_(Week on screen)" dataDxfId="789" totalsRowDxfId="788"/>
    <tableColumn id="12" xr3:uid="{E89406FE-E61E-4192-81C1-253D21FAFC66}" name="Bendros pajamos _x000a_(Total GBO)" dataDxfId="787" totalsRowDxfId="786"/>
    <tableColumn id="13" xr3:uid="{7CC36BF5-43EA-460A-9B2F-9933D25DFCF3}" name="Bendras žiūrovų sk._x000a_(Total ADM)" dataDxfId="785" totalsRowDxfId="784"/>
    <tableColumn id="14" xr3:uid="{FBC39292-A80F-40ED-9297-78D83CEEB8F7}" name="Premjeros data _x000a_(Release date)" dataDxfId="783" totalsRowDxfId="782"/>
    <tableColumn id="15" xr3:uid="{6DA70C0C-8266-440A-898B-C1564031D335}" name="Platintojas _x000a_(Distributor)" totalsRowLabel=" " dataDxfId="781" totalsRowDxfId="780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8C40A7-C4A8-498B-BD23-09A87FD4AA09}" name="Table1324567891011121314151716182819202122" displayName="Table1324567891011121314151716182819202122" ref="A2:O41" totalsRowCount="1" headerRowDxfId="779" dataDxfId="777" totalsRowDxfId="776" headerRowBorderDxfId="778">
  <sortState xmlns:xlrd2="http://schemas.microsoft.com/office/spreadsheetml/2017/richdata2" ref="A3:O40">
    <sortCondition descending="1" ref="D3:D40"/>
  </sortState>
  <tableColumns count="15">
    <tableColumn id="1" xr3:uid="{AB2471CB-69E6-4D10-8316-D429A2D0E859}" name="#" dataDxfId="775" totalsRowDxfId="774"/>
    <tableColumn id="2" xr3:uid="{A860100A-3B9F-4B1F-B7AD-12BABCB26B0D}" name="#_x000a_LW" totalsRowLabel=" " dataDxfId="773" totalsRowDxfId="772"/>
    <tableColumn id="3" xr3:uid="{E7000B8E-4D6C-435E-A0B5-D0CC9DD53859}" name="Filmas _x000a_(Movie)" totalsRowLabel="Total (38)" dataDxfId="771" totalsRowDxfId="770"/>
    <tableColumn id="4" xr3:uid="{B9F38802-553F-411D-9361-973BF1DAF2DC}" name="Pajamos _x000a_(GBO)" totalsRowFunction="sum" dataDxfId="769" totalsRowDxfId="768"/>
    <tableColumn id="5" xr3:uid="{A029108A-6073-4362-B9A9-387CA9537A8E}" name="Pajamos _x000a_praeita sav._x000a_(GBO LW)" totalsRowLabel="271 775 €" dataDxfId="767" totalsRowDxfId="766" dataCellStyle="Normal 2 4"/>
    <tableColumn id="6" xr3:uid="{2BBD7001-E12C-4BB0-AFDC-CD5D6734A78C}" name="Pakitimas_x000a_(Change)" totalsRowFunction="custom" dataDxfId="765" totalsRowDxfId="764">
      <calculatedColumnFormula>(D3-E3)/E3</calculatedColumnFormula>
      <totalsRowFormula>(D41-E41)/E41</totalsRowFormula>
    </tableColumn>
    <tableColumn id="7" xr3:uid="{8F713E01-7912-4523-9ECB-43AB9D3AC62E}" name="Žiūrovų sk. _x000a_(ADM)" totalsRowFunction="sum" dataDxfId="763" totalsRowDxfId="762"/>
    <tableColumn id="8" xr3:uid="{A90186E7-63BE-4F0C-9716-EC9C52AF2293}" name="Seansų sk. _x000a_(Show count)" dataDxfId="761" totalsRowDxfId="760"/>
    <tableColumn id="9" xr3:uid="{C90B09ED-E954-48D4-83E5-3ED435E50EE5}" name="Lankomumo vid._x000a_(Average ADM)" dataDxfId="759" totalsRowDxfId="758">
      <calculatedColumnFormula>G3/H3</calculatedColumnFormula>
    </tableColumn>
    <tableColumn id="10" xr3:uid="{F3FDC60E-54CD-4EFC-8AE4-AD905DB1C855}" name="Kopijų sk. _x000a_(DCO count)" dataDxfId="757" totalsRowDxfId="756"/>
    <tableColumn id="11" xr3:uid="{5CEB3C4A-10C3-43E0-A123-8B3DB3CF8AF6}" name="Rodymo savaitė_x000a_(Week on screen)" dataDxfId="755" totalsRowDxfId="754"/>
    <tableColumn id="12" xr3:uid="{7C9C33E3-5E81-4FC7-9098-F5087BE3B71E}" name="Bendros pajamos _x000a_(Total GBO)" dataDxfId="753" totalsRowDxfId="752"/>
    <tableColumn id="13" xr3:uid="{B6A09AEA-A392-44E4-AD78-73B51E606A76}" name="Bendras žiūrovų sk._x000a_(Total ADM)" dataDxfId="751" totalsRowDxfId="750"/>
    <tableColumn id="14" xr3:uid="{60164194-CFB4-4495-8877-165187A56861}" name="Premjeros data _x000a_(Release date)" dataDxfId="749" totalsRowDxfId="748"/>
    <tableColumn id="15" xr3:uid="{C168E3C2-D5CA-4D08-A96A-91B320FF4A24}" name="Platintojas _x000a_(Distributor)" totalsRowLabel=" " dataDxfId="747" totalsRowDxfId="74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12-20T13:29:31.75" personId="{5AC5A0A0-8CC0-45CD-8FA7-CED1C43FC381}" id="{B0F00057-8011-4CC9-8BFC-4967FD9D691C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36" dT="2024-12-13T12:17:40.54" personId="{5AC5A0A0-8CC0-45CD-8FA7-CED1C43FC381}" id="{586533D3-B4EB-4C6D-B7CC-CE2A9B7BD361}">
    <text>Educational screening</text>
  </threadedComment>
  <threadedComment ref="C37" dT="2024-12-13T12:21:03.00" personId="{5AC5A0A0-8CC0-45CD-8FA7-CED1C43FC381}" id="{3E7884B4-591D-4A40-9454-1B945BA44CBB}">
    <text>Educational screening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2" dT="2024-10-25T13:34:38.30" personId="{5AC5A0A0-8CC0-45CD-8FA7-CED1C43FC381}" id="{7EC01B38-FD71-46A9-8A26-39E7FB7611EE}">
    <text>Weekend results</text>
  </threadedComment>
  <threadedComment ref="C34" dT="2024-10-25T12:43:31.57" personId="{5AC5A0A0-8CC0-45CD-8FA7-CED1C43FC381}" id="{1F33DE68-A700-4851-8900-54C8D4D4EC46}">
    <text>Weekend results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0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1.bin"/><Relationship Id="rId5" Type="http://schemas.microsoft.com/office/2017/10/relationships/threadedComment" Target="../threadedComments/threadedComment14.xml"/><Relationship Id="rId4" Type="http://schemas.openxmlformats.org/officeDocument/2006/relationships/comments" Target="../comments1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2.bin"/><Relationship Id="rId5" Type="http://schemas.microsoft.com/office/2017/10/relationships/threadedComment" Target="../threadedComments/threadedComment15.xml"/><Relationship Id="rId4" Type="http://schemas.openxmlformats.org/officeDocument/2006/relationships/comments" Target="../comments1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3.bin"/><Relationship Id="rId5" Type="http://schemas.microsoft.com/office/2017/10/relationships/threadedComment" Target="../threadedComments/threadedComment16.xml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9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7D49-D51E-485F-A948-F3412B345BAA}">
  <dimension ref="A1:R40"/>
  <sheetViews>
    <sheetView tabSelected="1" zoomScale="60" zoomScaleNormal="60" workbookViewId="0">
      <selection activeCell="F19" sqref="F19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383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>
        <v>1</v>
      </c>
      <c r="C3" s="25" t="s">
        <v>361</v>
      </c>
      <c r="D3" s="19">
        <v>127380.03</v>
      </c>
      <c r="E3" s="19">
        <v>219065.2</v>
      </c>
      <c r="F3" s="20">
        <f>(D3-E3)/E3</f>
        <v>-0.41852914109589295</v>
      </c>
      <c r="G3" s="21">
        <v>20800</v>
      </c>
      <c r="H3" s="21">
        <v>516</v>
      </c>
      <c r="I3" s="22">
        <f>G3/H3</f>
        <v>40.310077519379846</v>
      </c>
      <c r="J3" s="22">
        <v>27</v>
      </c>
      <c r="K3" s="21">
        <v>3</v>
      </c>
      <c r="L3" s="19">
        <v>652108.66</v>
      </c>
      <c r="M3" s="21">
        <v>105245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2">
        <v>3</v>
      </c>
      <c r="C4" s="25" t="s">
        <v>365</v>
      </c>
      <c r="D4" s="19">
        <v>34745.370000000003</v>
      </c>
      <c r="E4" s="19">
        <v>53058.01</v>
      </c>
      <c r="F4" s="20">
        <f>(D4-E4)/E4</f>
        <v>-0.34514373984248559</v>
      </c>
      <c r="G4" s="21">
        <v>5490</v>
      </c>
      <c r="H4" s="21">
        <v>218</v>
      </c>
      <c r="I4" s="22">
        <f>G4/H4</f>
        <v>25.183486238532112</v>
      </c>
      <c r="J4" s="22">
        <v>22</v>
      </c>
      <c r="K4" s="21">
        <v>2</v>
      </c>
      <c r="L4" s="19">
        <v>90777.05</v>
      </c>
      <c r="M4" s="21">
        <v>14107</v>
      </c>
      <c r="N4" s="23">
        <v>45632</v>
      </c>
      <c r="O4" s="30" t="s">
        <v>63</v>
      </c>
    </row>
    <row r="5" spans="1:15" s="69" customFormat="1" ht="24.95" customHeight="1">
      <c r="A5" s="17">
        <v>3</v>
      </c>
      <c r="B5" s="22">
        <v>2</v>
      </c>
      <c r="C5" s="25" t="s">
        <v>340</v>
      </c>
      <c r="D5" s="19">
        <v>31582.33</v>
      </c>
      <c r="E5" s="19">
        <v>61735.18</v>
      </c>
      <c r="F5" s="20">
        <f>(D5-E5)/E5</f>
        <v>-0.48842248455418774</v>
      </c>
      <c r="G5" s="21">
        <v>4207</v>
      </c>
      <c r="H5" s="21">
        <v>157</v>
      </c>
      <c r="I5" s="22">
        <f>G5/H5</f>
        <v>26.796178343949045</v>
      </c>
      <c r="J5" s="22">
        <v>14</v>
      </c>
      <c r="K5" s="21">
        <v>5</v>
      </c>
      <c r="L5" s="19">
        <v>624084.94999999995</v>
      </c>
      <c r="M5" s="21">
        <v>75358</v>
      </c>
      <c r="N5" s="23">
        <v>45611</v>
      </c>
      <c r="O5" s="30" t="s">
        <v>259</v>
      </c>
    </row>
    <row r="6" spans="1:15" s="69" customFormat="1" ht="24.95" customHeight="1">
      <c r="A6" s="17">
        <v>4</v>
      </c>
      <c r="B6" s="22" t="s">
        <v>17</v>
      </c>
      <c r="C6" s="18" t="s">
        <v>372</v>
      </c>
      <c r="D6" s="19">
        <v>25680</v>
      </c>
      <c r="E6" s="19" t="s">
        <v>15</v>
      </c>
      <c r="F6" s="19" t="s">
        <v>15</v>
      </c>
      <c r="G6" s="21">
        <v>5247</v>
      </c>
      <c r="H6" s="19" t="s">
        <v>15</v>
      </c>
      <c r="I6" s="19" t="s">
        <v>15</v>
      </c>
      <c r="J6" s="22">
        <v>17</v>
      </c>
      <c r="K6" s="21">
        <v>1</v>
      </c>
      <c r="L6" s="19">
        <v>29817</v>
      </c>
      <c r="M6" s="21">
        <v>5983</v>
      </c>
      <c r="N6" s="23">
        <v>45639</v>
      </c>
      <c r="O6" s="30" t="s">
        <v>13</v>
      </c>
    </row>
    <row r="7" spans="1:15" s="69" customFormat="1" ht="24.95" customHeight="1">
      <c r="A7" s="17">
        <v>5</v>
      </c>
      <c r="B7" s="22" t="s">
        <v>17</v>
      </c>
      <c r="C7" s="25" t="s">
        <v>377</v>
      </c>
      <c r="D7" s="19">
        <v>24562.27</v>
      </c>
      <c r="E7" s="20" t="s">
        <v>15</v>
      </c>
      <c r="F7" s="20" t="s">
        <v>15</v>
      </c>
      <c r="G7" s="21">
        <v>3165</v>
      </c>
      <c r="H7" s="21">
        <v>213</v>
      </c>
      <c r="I7" s="22">
        <f>G7/H7</f>
        <v>14.859154929577464</v>
      </c>
      <c r="J7" s="22">
        <v>14</v>
      </c>
      <c r="K7" s="21">
        <v>1</v>
      </c>
      <c r="L7" s="19">
        <v>26598.12</v>
      </c>
      <c r="M7" s="21">
        <v>3469</v>
      </c>
      <c r="N7" s="23">
        <v>45639</v>
      </c>
      <c r="O7" s="30" t="s">
        <v>61</v>
      </c>
    </row>
    <row r="8" spans="1:15" s="69" customFormat="1" ht="24.95" customHeight="1">
      <c r="A8" s="17">
        <v>6</v>
      </c>
      <c r="B8" s="22" t="s">
        <v>17</v>
      </c>
      <c r="C8" s="25" t="s">
        <v>378</v>
      </c>
      <c r="D8" s="19">
        <v>23693.27</v>
      </c>
      <c r="E8" s="28" t="s">
        <v>15</v>
      </c>
      <c r="F8" s="20" t="s">
        <v>15</v>
      </c>
      <c r="G8" s="21">
        <v>3603</v>
      </c>
      <c r="H8" s="29">
        <v>176</v>
      </c>
      <c r="I8" s="22">
        <f>G8/H8</f>
        <v>20.47159090909091</v>
      </c>
      <c r="J8" s="22">
        <v>19</v>
      </c>
      <c r="K8" s="21">
        <v>1</v>
      </c>
      <c r="L8" s="19">
        <v>25022.18</v>
      </c>
      <c r="M8" s="21">
        <v>3790</v>
      </c>
      <c r="N8" s="23">
        <v>45639</v>
      </c>
      <c r="O8" s="30" t="s">
        <v>12</v>
      </c>
    </row>
    <row r="9" spans="1:15" s="69" customFormat="1" ht="24.95" customHeight="1">
      <c r="A9" s="17">
        <v>7</v>
      </c>
      <c r="B9" s="22" t="s">
        <v>17</v>
      </c>
      <c r="C9" s="25" t="s">
        <v>381</v>
      </c>
      <c r="D9" s="19">
        <v>12310.310000000001</v>
      </c>
      <c r="E9" s="28" t="s">
        <v>15</v>
      </c>
      <c r="F9" s="20" t="s">
        <v>15</v>
      </c>
      <c r="G9" s="21">
        <v>1792</v>
      </c>
      <c r="H9" s="29">
        <v>110</v>
      </c>
      <c r="I9" s="22">
        <f>G9/H9</f>
        <v>16.290909090909089</v>
      </c>
      <c r="J9" s="22">
        <v>12</v>
      </c>
      <c r="K9" s="21">
        <v>1</v>
      </c>
      <c r="L9" s="19">
        <v>12988.79</v>
      </c>
      <c r="M9" s="21">
        <v>1885</v>
      </c>
      <c r="N9" s="23">
        <v>45639</v>
      </c>
      <c r="O9" s="30" t="s">
        <v>19</v>
      </c>
    </row>
    <row r="10" spans="1:15" s="69" customFormat="1" ht="24.95" customHeight="1">
      <c r="A10" s="17">
        <v>8</v>
      </c>
      <c r="B10" s="22">
        <v>4</v>
      </c>
      <c r="C10" s="25" t="s">
        <v>371</v>
      </c>
      <c r="D10" s="19">
        <v>7147</v>
      </c>
      <c r="E10" s="19">
        <v>24407</v>
      </c>
      <c r="F10" s="20">
        <f>(D10-E10)/E10</f>
        <v>-0.70717417134428651</v>
      </c>
      <c r="G10" s="21">
        <v>1152</v>
      </c>
      <c r="H10" s="20" t="s">
        <v>15</v>
      </c>
      <c r="I10" s="20" t="s">
        <v>15</v>
      </c>
      <c r="J10" s="22">
        <v>15</v>
      </c>
      <c r="K10" s="21">
        <v>2</v>
      </c>
      <c r="L10" s="19">
        <v>31554</v>
      </c>
      <c r="M10" s="21">
        <v>4650</v>
      </c>
      <c r="N10" s="23">
        <v>45632</v>
      </c>
      <c r="O10" s="30" t="s">
        <v>13</v>
      </c>
    </row>
    <row r="11" spans="1:15" s="69" customFormat="1" ht="24.95" customHeight="1">
      <c r="A11" s="17">
        <v>9</v>
      </c>
      <c r="B11" s="22">
        <v>6</v>
      </c>
      <c r="C11" s="18" t="s">
        <v>360</v>
      </c>
      <c r="D11" s="28">
        <v>6892.01</v>
      </c>
      <c r="E11" s="28">
        <v>19848.05</v>
      </c>
      <c r="F11" s="20">
        <f>(D11-E11)/E11</f>
        <v>-0.65276135438997784</v>
      </c>
      <c r="G11" s="29">
        <v>1102</v>
      </c>
      <c r="H11" s="21">
        <v>74</v>
      </c>
      <c r="I11" s="22">
        <f>G11/H11</f>
        <v>14.891891891891891</v>
      </c>
      <c r="J11" s="22">
        <v>16</v>
      </c>
      <c r="K11" s="21">
        <v>3</v>
      </c>
      <c r="L11" s="28">
        <v>72633.58</v>
      </c>
      <c r="M11" s="29">
        <v>11084</v>
      </c>
      <c r="N11" s="23">
        <v>45625</v>
      </c>
      <c r="O11" s="30" t="s">
        <v>11</v>
      </c>
    </row>
    <row r="12" spans="1:15" s="69" customFormat="1" ht="24.95" customHeight="1">
      <c r="A12" s="17">
        <v>10</v>
      </c>
      <c r="B12" s="22">
        <v>7</v>
      </c>
      <c r="C12" s="18" t="s">
        <v>351</v>
      </c>
      <c r="D12" s="28">
        <v>6322.1</v>
      </c>
      <c r="E12" s="28">
        <v>13776.01</v>
      </c>
      <c r="F12" s="20">
        <f>(D12-E12)/E12</f>
        <v>-0.54107902070338221</v>
      </c>
      <c r="G12" s="29">
        <v>920</v>
      </c>
      <c r="H12" s="21">
        <v>32</v>
      </c>
      <c r="I12" s="22">
        <f>G12/H12</f>
        <v>28.75</v>
      </c>
      <c r="J12" s="22">
        <v>6</v>
      </c>
      <c r="K12" s="21">
        <v>4</v>
      </c>
      <c r="L12" s="28">
        <v>71164.23</v>
      </c>
      <c r="M12" s="29">
        <v>10194</v>
      </c>
      <c r="N12" s="23">
        <v>45618</v>
      </c>
      <c r="O12" s="30" t="s">
        <v>14</v>
      </c>
    </row>
    <row r="13" spans="1:15" s="69" customFormat="1" ht="24.95" customHeight="1">
      <c r="A13" s="17">
        <v>11</v>
      </c>
      <c r="B13" s="22">
        <v>5</v>
      </c>
      <c r="C13" s="25" t="s">
        <v>328</v>
      </c>
      <c r="D13" s="19">
        <v>5640</v>
      </c>
      <c r="E13" s="19">
        <v>24032</v>
      </c>
      <c r="F13" s="20">
        <f>(D13-E13)/E13</f>
        <v>-0.76531291611185082</v>
      </c>
      <c r="G13" s="21">
        <v>767</v>
      </c>
      <c r="H13" s="19" t="s">
        <v>15</v>
      </c>
      <c r="I13" s="19" t="s">
        <v>15</v>
      </c>
      <c r="J13" s="19" t="s">
        <v>15</v>
      </c>
      <c r="K13" s="22">
        <v>7</v>
      </c>
      <c r="L13" s="19">
        <v>533965</v>
      </c>
      <c r="M13" s="21">
        <v>75153</v>
      </c>
      <c r="N13" s="23">
        <v>45597</v>
      </c>
      <c r="O13" s="30" t="s">
        <v>329</v>
      </c>
    </row>
    <row r="14" spans="1:15" s="69" customFormat="1" ht="24.95" customHeight="1">
      <c r="A14" s="17">
        <v>12</v>
      </c>
      <c r="B14" s="22">
        <v>9</v>
      </c>
      <c r="C14" s="25" t="s">
        <v>333</v>
      </c>
      <c r="D14" s="19">
        <v>4314.09</v>
      </c>
      <c r="E14" s="19">
        <v>9382.52</v>
      </c>
      <c r="F14" s="20">
        <f>(D14-E14)/E14</f>
        <v>-0.54019922153110256</v>
      </c>
      <c r="G14" s="21">
        <v>674</v>
      </c>
      <c r="H14" s="21">
        <v>34</v>
      </c>
      <c r="I14" s="22">
        <f t="shared" ref="I14:I19" si="0">G14/H14</f>
        <v>19.823529411764707</v>
      </c>
      <c r="J14" s="22">
        <v>7</v>
      </c>
      <c r="K14" s="21">
        <v>6</v>
      </c>
      <c r="L14" s="19">
        <v>138361.93</v>
      </c>
      <c r="M14" s="21">
        <v>20603</v>
      </c>
      <c r="N14" s="23">
        <v>45604</v>
      </c>
      <c r="O14" s="30" t="s">
        <v>12</v>
      </c>
    </row>
    <row r="15" spans="1:15" s="69" customFormat="1" ht="24.95" customHeight="1">
      <c r="A15" s="17">
        <v>13</v>
      </c>
      <c r="B15" s="71" t="s">
        <v>23</v>
      </c>
      <c r="C15" s="25" t="s">
        <v>387</v>
      </c>
      <c r="D15" s="19">
        <v>2525.85</v>
      </c>
      <c r="E15" s="28" t="s">
        <v>15</v>
      </c>
      <c r="F15" s="20" t="s">
        <v>15</v>
      </c>
      <c r="G15" s="21">
        <v>438</v>
      </c>
      <c r="H15" s="29">
        <v>9</v>
      </c>
      <c r="I15" s="22">
        <f t="shared" si="0"/>
        <v>48.666666666666664</v>
      </c>
      <c r="J15" s="22">
        <v>9</v>
      </c>
      <c r="K15" s="21">
        <v>0</v>
      </c>
      <c r="L15" s="19">
        <v>2525.85</v>
      </c>
      <c r="M15" s="21">
        <v>438</v>
      </c>
      <c r="N15" s="23" t="s">
        <v>24</v>
      </c>
      <c r="O15" s="30" t="s">
        <v>18</v>
      </c>
    </row>
    <row r="16" spans="1:15" s="69" customFormat="1" ht="24.95" customHeight="1">
      <c r="A16" s="17">
        <v>14</v>
      </c>
      <c r="B16" s="22">
        <v>8</v>
      </c>
      <c r="C16" s="25" t="s">
        <v>366</v>
      </c>
      <c r="D16" s="19">
        <v>2062.65</v>
      </c>
      <c r="E16" s="19">
        <v>11812.23</v>
      </c>
      <c r="F16" s="20">
        <f>(D16-E16)/E16</f>
        <v>-0.82538013567294244</v>
      </c>
      <c r="G16" s="21">
        <v>325</v>
      </c>
      <c r="H16" s="21">
        <v>33</v>
      </c>
      <c r="I16" s="22">
        <f t="shared" si="0"/>
        <v>9.8484848484848477</v>
      </c>
      <c r="J16" s="22">
        <v>7</v>
      </c>
      <c r="K16" s="21">
        <v>2</v>
      </c>
      <c r="L16" s="19">
        <v>15448.43</v>
      </c>
      <c r="M16" s="21">
        <v>2251</v>
      </c>
      <c r="N16" s="23" t="s">
        <v>376</v>
      </c>
      <c r="O16" s="30" t="s">
        <v>12</v>
      </c>
    </row>
    <row r="17" spans="1:18" s="69" customFormat="1" ht="24.95" customHeight="1">
      <c r="A17" s="17">
        <v>15</v>
      </c>
      <c r="B17" s="22">
        <v>21</v>
      </c>
      <c r="C17" s="25" t="s">
        <v>373</v>
      </c>
      <c r="D17" s="19">
        <v>1784</v>
      </c>
      <c r="E17" s="19">
        <v>1091.8</v>
      </c>
      <c r="F17" s="20">
        <f>(D17-E17)/E17</f>
        <v>0.63399890089760036</v>
      </c>
      <c r="G17" s="21">
        <v>749</v>
      </c>
      <c r="H17" s="21">
        <v>9</v>
      </c>
      <c r="I17" s="22">
        <f t="shared" si="0"/>
        <v>83.222222222222229</v>
      </c>
      <c r="J17" s="22">
        <v>9</v>
      </c>
      <c r="K17" s="21">
        <v>2</v>
      </c>
      <c r="L17" s="19">
        <v>2875.8</v>
      </c>
      <c r="M17" s="21">
        <v>1290</v>
      </c>
      <c r="N17" s="23">
        <v>45632</v>
      </c>
      <c r="O17" s="30" t="s">
        <v>374</v>
      </c>
    </row>
    <row r="18" spans="1:18" s="69" customFormat="1" ht="24.95" customHeight="1">
      <c r="A18" s="17">
        <v>16</v>
      </c>
      <c r="B18" s="22">
        <v>17</v>
      </c>
      <c r="C18" s="25" t="s">
        <v>358</v>
      </c>
      <c r="D18" s="19">
        <v>1671.0000000000002</v>
      </c>
      <c r="E18" s="19">
        <v>1801.1</v>
      </c>
      <c r="F18" s="20">
        <f>(D18-E18)/E18</f>
        <v>-7.2233635000832658E-2</v>
      </c>
      <c r="G18" s="21">
        <v>272</v>
      </c>
      <c r="H18" s="21">
        <v>10</v>
      </c>
      <c r="I18" s="22">
        <f t="shared" si="0"/>
        <v>27.2</v>
      </c>
      <c r="J18" s="22">
        <v>5</v>
      </c>
      <c r="K18" s="22">
        <v>4</v>
      </c>
      <c r="L18" s="19">
        <v>8193.51</v>
      </c>
      <c r="M18" s="21">
        <v>1318</v>
      </c>
      <c r="N18" s="23">
        <v>45618</v>
      </c>
      <c r="O18" s="30" t="s">
        <v>82</v>
      </c>
    </row>
    <row r="19" spans="1:18" s="69" customFormat="1" ht="24.95" customHeight="1">
      <c r="A19" s="17">
        <v>17</v>
      </c>
      <c r="B19" s="22" t="s">
        <v>17</v>
      </c>
      <c r="C19" s="25" t="s">
        <v>385</v>
      </c>
      <c r="D19" s="19">
        <v>1096.5</v>
      </c>
      <c r="E19" s="28" t="s">
        <v>15</v>
      </c>
      <c r="F19" s="20" t="s">
        <v>15</v>
      </c>
      <c r="G19" s="21">
        <v>156</v>
      </c>
      <c r="H19" s="29">
        <v>13</v>
      </c>
      <c r="I19" s="22">
        <f t="shared" si="0"/>
        <v>12</v>
      </c>
      <c r="J19" s="22">
        <v>7</v>
      </c>
      <c r="K19" s="21">
        <v>1</v>
      </c>
      <c r="L19" s="19">
        <v>1096.5</v>
      </c>
      <c r="M19" s="21">
        <v>156</v>
      </c>
      <c r="N19" s="23">
        <v>45639</v>
      </c>
      <c r="O19" s="30" t="s">
        <v>25</v>
      </c>
    </row>
    <row r="20" spans="1:18" s="69" customFormat="1" ht="24.95" customHeight="1">
      <c r="A20" s="17">
        <v>18</v>
      </c>
      <c r="B20" s="22">
        <v>10</v>
      </c>
      <c r="C20" s="25" t="s">
        <v>343</v>
      </c>
      <c r="D20" s="19">
        <v>870</v>
      </c>
      <c r="E20" s="19">
        <v>4956</v>
      </c>
      <c r="F20" s="20">
        <f t="shared" ref="F20:F27" si="1">(D20-E20)/E20</f>
        <v>-0.82445520581113807</v>
      </c>
      <c r="G20" s="21">
        <v>237</v>
      </c>
      <c r="H20" s="19" t="s">
        <v>15</v>
      </c>
      <c r="I20" s="19" t="s">
        <v>15</v>
      </c>
      <c r="J20" s="22">
        <v>7</v>
      </c>
      <c r="K20" s="21">
        <v>6</v>
      </c>
      <c r="L20" s="19">
        <v>89635</v>
      </c>
      <c r="M20" s="21">
        <v>16832</v>
      </c>
      <c r="N20" s="23">
        <v>45604</v>
      </c>
      <c r="O20" s="30" t="s">
        <v>13</v>
      </c>
    </row>
    <row r="21" spans="1:18" s="69" customFormat="1" ht="24.95" customHeight="1">
      <c r="A21" s="17">
        <v>19</v>
      </c>
      <c r="B21" s="22">
        <v>12</v>
      </c>
      <c r="C21" s="18" t="s">
        <v>310</v>
      </c>
      <c r="D21" s="28">
        <v>833.84</v>
      </c>
      <c r="E21" s="28">
        <v>3152.55</v>
      </c>
      <c r="F21" s="20">
        <f t="shared" si="1"/>
        <v>-0.73550300550348124</v>
      </c>
      <c r="G21" s="29">
        <v>169</v>
      </c>
      <c r="H21" s="21">
        <v>24</v>
      </c>
      <c r="I21" s="22">
        <f t="shared" ref="I21:I39" si="2">G21/H21</f>
        <v>7.041666666666667</v>
      </c>
      <c r="J21" s="22">
        <v>4</v>
      </c>
      <c r="K21" s="21">
        <v>8</v>
      </c>
      <c r="L21" s="28">
        <v>276358.77</v>
      </c>
      <c r="M21" s="29">
        <v>49891</v>
      </c>
      <c r="N21" s="23">
        <v>45590</v>
      </c>
      <c r="O21" s="30" t="s">
        <v>63</v>
      </c>
    </row>
    <row r="22" spans="1:18" s="69" customFormat="1" ht="24.95" customHeight="1">
      <c r="A22" s="17">
        <v>20</v>
      </c>
      <c r="B22" s="22">
        <v>18</v>
      </c>
      <c r="C22" s="25" t="s">
        <v>352</v>
      </c>
      <c r="D22" s="19">
        <v>689.29999999999836</v>
      </c>
      <c r="E22" s="19">
        <v>1446.6500000000008</v>
      </c>
      <c r="F22" s="20">
        <f t="shared" si="1"/>
        <v>-0.52351985621954311</v>
      </c>
      <c r="G22" s="21">
        <v>97</v>
      </c>
      <c r="H22" s="21">
        <v>9</v>
      </c>
      <c r="I22" s="22">
        <f t="shared" si="2"/>
        <v>10.777777777777779</v>
      </c>
      <c r="J22" s="22">
        <v>2</v>
      </c>
      <c r="K22" s="21">
        <v>5</v>
      </c>
      <c r="L22" s="19">
        <v>21839.39</v>
      </c>
      <c r="M22" s="21">
        <v>3078</v>
      </c>
      <c r="N22" s="23">
        <v>45611</v>
      </c>
      <c r="O22" s="30" t="s">
        <v>82</v>
      </c>
    </row>
    <row r="23" spans="1:18" s="69" customFormat="1" ht="24.95" customHeight="1">
      <c r="A23" s="17">
        <v>21</v>
      </c>
      <c r="B23" s="22">
        <v>20</v>
      </c>
      <c r="C23" s="18" t="s">
        <v>240</v>
      </c>
      <c r="D23" s="28">
        <v>684.4</v>
      </c>
      <c r="E23" s="28">
        <v>1159</v>
      </c>
      <c r="F23" s="20">
        <f t="shared" si="1"/>
        <v>-0.40949094046591894</v>
      </c>
      <c r="G23" s="29">
        <v>85</v>
      </c>
      <c r="H23" s="21">
        <v>9</v>
      </c>
      <c r="I23" s="22">
        <f t="shared" si="2"/>
        <v>9.4444444444444446</v>
      </c>
      <c r="J23" s="22">
        <v>1</v>
      </c>
      <c r="K23" s="21">
        <v>14</v>
      </c>
      <c r="L23" s="28">
        <v>119500.43</v>
      </c>
      <c r="M23" s="29">
        <v>17955</v>
      </c>
      <c r="N23" s="23">
        <v>45548</v>
      </c>
      <c r="O23" s="30" t="s">
        <v>11</v>
      </c>
    </row>
    <row r="24" spans="1:18" s="69" customFormat="1" ht="24.95" customHeight="1">
      <c r="A24" s="17">
        <v>22</v>
      </c>
      <c r="B24" s="22">
        <v>15</v>
      </c>
      <c r="C24" s="18" t="s">
        <v>305</v>
      </c>
      <c r="D24" s="28">
        <v>639.14</v>
      </c>
      <c r="E24" s="28">
        <v>2123.83</v>
      </c>
      <c r="F24" s="20">
        <f t="shared" si="1"/>
        <v>-0.69906254267055279</v>
      </c>
      <c r="G24" s="29">
        <v>119</v>
      </c>
      <c r="H24" s="21">
        <v>3</v>
      </c>
      <c r="I24" s="22">
        <f t="shared" si="2"/>
        <v>39.666666666666664</v>
      </c>
      <c r="J24" s="22">
        <v>2</v>
      </c>
      <c r="K24" s="21">
        <v>8</v>
      </c>
      <c r="L24" s="28">
        <v>436514.68</v>
      </c>
      <c r="M24" s="29">
        <v>55916</v>
      </c>
      <c r="N24" s="23">
        <v>45590</v>
      </c>
      <c r="O24" s="30" t="s">
        <v>61</v>
      </c>
    </row>
    <row r="25" spans="1:18" s="69" customFormat="1" ht="24.95" customHeight="1">
      <c r="A25" s="17">
        <v>23</v>
      </c>
      <c r="B25" s="22">
        <v>23</v>
      </c>
      <c r="C25" s="25" t="s">
        <v>268</v>
      </c>
      <c r="D25" s="19">
        <v>522.5</v>
      </c>
      <c r="E25" s="19">
        <v>794.1</v>
      </c>
      <c r="F25" s="20">
        <f t="shared" si="1"/>
        <v>-0.34202241531293293</v>
      </c>
      <c r="G25" s="21">
        <v>74</v>
      </c>
      <c r="H25" s="21">
        <v>4</v>
      </c>
      <c r="I25" s="22">
        <f t="shared" si="2"/>
        <v>18.5</v>
      </c>
      <c r="J25" s="22">
        <v>2</v>
      </c>
      <c r="K25" s="22">
        <v>12</v>
      </c>
      <c r="L25" s="19">
        <v>129432.80000000003</v>
      </c>
      <c r="M25" s="21">
        <v>19175</v>
      </c>
      <c r="N25" s="23">
        <v>45562</v>
      </c>
      <c r="O25" s="53" t="s">
        <v>14</v>
      </c>
    </row>
    <row r="26" spans="1:18" s="69" customFormat="1" ht="24.95" customHeight="1">
      <c r="A26" s="17">
        <v>24</v>
      </c>
      <c r="B26" s="22">
        <v>22</v>
      </c>
      <c r="C26" s="18" t="s">
        <v>309</v>
      </c>
      <c r="D26" s="28">
        <v>404.6</v>
      </c>
      <c r="E26" s="28">
        <v>802.1</v>
      </c>
      <c r="F26" s="20">
        <f t="shared" si="1"/>
        <v>-0.4955741179404064</v>
      </c>
      <c r="G26" s="29">
        <v>74</v>
      </c>
      <c r="H26" s="21">
        <v>2</v>
      </c>
      <c r="I26" s="22">
        <f t="shared" si="2"/>
        <v>37</v>
      </c>
      <c r="J26" s="22">
        <v>1</v>
      </c>
      <c r="K26" s="21">
        <v>8</v>
      </c>
      <c r="L26" s="28">
        <v>93011.500000000015</v>
      </c>
      <c r="M26" s="29">
        <v>13753</v>
      </c>
      <c r="N26" s="23">
        <v>45590</v>
      </c>
      <c r="O26" s="30" t="s">
        <v>14</v>
      </c>
    </row>
    <row r="27" spans="1:18" s="69" customFormat="1" ht="24.95" customHeight="1">
      <c r="A27" s="17">
        <v>25</v>
      </c>
      <c r="B27" s="22">
        <v>13</v>
      </c>
      <c r="C27" s="18" t="s">
        <v>379</v>
      </c>
      <c r="D27" s="28">
        <v>360</v>
      </c>
      <c r="E27" s="28">
        <v>2880</v>
      </c>
      <c r="F27" s="20">
        <f t="shared" si="1"/>
        <v>-0.875</v>
      </c>
      <c r="G27" s="29">
        <v>50</v>
      </c>
      <c r="H27" s="21">
        <v>9</v>
      </c>
      <c r="I27" s="22">
        <f t="shared" si="2"/>
        <v>5.5555555555555554</v>
      </c>
      <c r="J27" s="22">
        <v>7</v>
      </c>
      <c r="K27" s="21">
        <v>2</v>
      </c>
      <c r="L27" s="28">
        <v>5400</v>
      </c>
      <c r="M27" s="29">
        <v>750</v>
      </c>
      <c r="N27" s="23">
        <v>45632</v>
      </c>
      <c r="O27" s="30" t="s">
        <v>380</v>
      </c>
    </row>
    <row r="28" spans="1:18" s="69" customFormat="1" ht="24.95" customHeight="1">
      <c r="A28" s="17">
        <v>26</v>
      </c>
      <c r="B28" s="28" t="s">
        <v>15</v>
      </c>
      <c r="C28" s="25" t="s">
        <v>53</v>
      </c>
      <c r="D28" s="19">
        <v>266.16000000000003</v>
      </c>
      <c r="E28" s="28" t="s">
        <v>15</v>
      </c>
      <c r="F28" s="20" t="s">
        <v>15</v>
      </c>
      <c r="G28" s="21">
        <v>62</v>
      </c>
      <c r="H28" s="29">
        <v>1</v>
      </c>
      <c r="I28" s="22">
        <f t="shared" si="2"/>
        <v>62</v>
      </c>
      <c r="J28" s="22">
        <v>1</v>
      </c>
      <c r="K28" s="21" t="s">
        <v>15</v>
      </c>
      <c r="L28" s="19">
        <v>1827.67</v>
      </c>
      <c r="M28" s="21">
        <v>372</v>
      </c>
      <c r="N28" s="23">
        <v>45401</v>
      </c>
      <c r="O28" s="30" t="s">
        <v>63</v>
      </c>
    </row>
    <row r="29" spans="1:18" s="24" customFormat="1" ht="24.95" customHeight="1">
      <c r="A29" s="17">
        <v>27</v>
      </c>
      <c r="B29" s="22">
        <v>14</v>
      </c>
      <c r="C29" s="25" t="s">
        <v>261</v>
      </c>
      <c r="D29" s="19">
        <v>265.7</v>
      </c>
      <c r="E29" s="19">
        <v>2770.99</v>
      </c>
      <c r="F29" s="20">
        <f>(D29-E29)/E29</f>
        <v>-0.90411369221830473</v>
      </c>
      <c r="G29" s="21">
        <v>58</v>
      </c>
      <c r="H29" s="21">
        <v>6</v>
      </c>
      <c r="I29" s="22">
        <f t="shared" si="2"/>
        <v>9.6666666666666661</v>
      </c>
      <c r="J29" s="22">
        <v>1</v>
      </c>
      <c r="K29" s="22">
        <v>12</v>
      </c>
      <c r="L29" s="19">
        <v>288625.71999999997</v>
      </c>
      <c r="M29" s="21">
        <v>52799</v>
      </c>
      <c r="N29" s="23">
        <v>45562</v>
      </c>
      <c r="O29" s="53" t="s">
        <v>11</v>
      </c>
      <c r="R29" s="17"/>
    </row>
    <row r="30" spans="1:18" s="24" customFormat="1" ht="24.95" customHeight="1">
      <c r="A30" s="17">
        <v>28</v>
      </c>
      <c r="B30" s="22">
        <v>28</v>
      </c>
      <c r="C30" s="25" t="s">
        <v>364</v>
      </c>
      <c r="D30" s="19">
        <v>251</v>
      </c>
      <c r="E30" s="19">
        <v>371.6</v>
      </c>
      <c r="F30" s="20">
        <f>(D30-E30)/E30</f>
        <v>-0.32454251883745966</v>
      </c>
      <c r="G30" s="21">
        <v>51</v>
      </c>
      <c r="H30" s="21">
        <v>6</v>
      </c>
      <c r="I30" s="22">
        <f t="shared" si="2"/>
        <v>8.5</v>
      </c>
      <c r="J30" s="22">
        <v>5</v>
      </c>
      <c r="K30" s="21">
        <v>3</v>
      </c>
      <c r="L30" s="19">
        <v>1255.5999999999999</v>
      </c>
      <c r="M30" s="21">
        <v>250</v>
      </c>
      <c r="N30" s="23">
        <v>45625</v>
      </c>
      <c r="O30" s="30" t="s">
        <v>217</v>
      </c>
      <c r="R30" s="17"/>
    </row>
    <row r="31" spans="1:18" s="24" customFormat="1" ht="24.95" customHeight="1">
      <c r="A31" s="17">
        <v>29</v>
      </c>
      <c r="B31" s="22">
        <v>31</v>
      </c>
      <c r="C31" s="18" t="s">
        <v>292</v>
      </c>
      <c r="D31" s="28">
        <v>224.87</v>
      </c>
      <c r="E31" s="28">
        <v>283.60000000000002</v>
      </c>
      <c r="F31" s="20">
        <f>(D31-E31)/E31</f>
        <v>-0.20708744710860372</v>
      </c>
      <c r="G31" s="29">
        <v>29</v>
      </c>
      <c r="H31" s="21">
        <v>2</v>
      </c>
      <c r="I31" s="22">
        <f t="shared" si="2"/>
        <v>14.5</v>
      </c>
      <c r="J31" s="22">
        <v>1</v>
      </c>
      <c r="K31" s="21">
        <v>9</v>
      </c>
      <c r="L31" s="28">
        <v>170148.34</v>
      </c>
      <c r="M31" s="29">
        <v>23233</v>
      </c>
      <c r="N31" s="23">
        <v>45583</v>
      </c>
      <c r="O31" s="30" t="s">
        <v>259</v>
      </c>
      <c r="R31" s="17"/>
    </row>
    <row r="32" spans="1:18" s="24" customFormat="1" ht="24.95" customHeight="1">
      <c r="A32" s="17">
        <v>30</v>
      </c>
      <c r="B32" s="28" t="s">
        <v>15</v>
      </c>
      <c r="C32" s="25" t="s">
        <v>48</v>
      </c>
      <c r="D32" s="19">
        <v>175.95</v>
      </c>
      <c r="E32" s="28" t="s">
        <v>15</v>
      </c>
      <c r="F32" s="20" t="s">
        <v>15</v>
      </c>
      <c r="G32" s="21">
        <v>55</v>
      </c>
      <c r="H32" s="29">
        <v>2</v>
      </c>
      <c r="I32" s="22">
        <f t="shared" si="2"/>
        <v>27.5</v>
      </c>
      <c r="J32" s="22">
        <v>1</v>
      </c>
      <c r="K32" s="21" t="s">
        <v>15</v>
      </c>
      <c r="L32" s="19">
        <v>192969.97</v>
      </c>
      <c r="M32" s="21">
        <v>48201</v>
      </c>
      <c r="N32" s="23">
        <v>44659</v>
      </c>
      <c r="O32" s="30" t="s">
        <v>11</v>
      </c>
      <c r="R32" s="17"/>
    </row>
    <row r="33" spans="1:18" s="24" customFormat="1" ht="24.95" customHeight="1">
      <c r="A33" s="17">
        <v>31</v>
      </c>
      <c r="B33" s="22">
        <v>27</v>
      </c>
      <c r="C33" s="18" t="s">
        <v>272</v>
      </c>
      <c r="D33" s="28">
        <v>156</v>
      </c>
      <c r="E33" s="28">
        <v>397.48</v>
      </c>
      <c r="F33" s="20">
        <f>(D33-E33)/E33</f>
        <v>-0.60752742276340954</v>
      </c>
      <c r="G33" s="29">
        <v>42</v>
      </c>
      <c r="H33" s="21">
        <v>1</v>
      </c>
      <c r="I33" s="22">
        <f t="shared" si="2"/>
        <v>42</v>
      </c>
      <c r="J33" s="22">
        <v>1</v>
      </c>
      <c r="K33" s="21">
        <v>9</v>
      </c>
      <c r="L33" s="28">
        <v>63363.67</v>
      </c>
      <c r="M33" s="29">
        <v>12082</v>
      </c>
      <c r="N33" s="23">
        <v>45583</v>
      </c>
      <c r="O33" s="30" t="s">
        <v>11</v>
      </c>
      <c r="R33" s="17"/>
    </row>
    <row r="34" spans="1:18" s="24" customFormat="1" ht="24.95" customHeight="1">
      <c r="A34" s="17">
        <v>32</v>
      </c>
      <c r="B34" s="28" t="s">
        <v>15</v>
      </c>
      <c r="C34" s="25" t="s">
        <v>149</v>
      </c>
      <c r="D34" s="19">
        <v>155.6</v>
      </c>
      <c r="E34" s="28" t="s">
        <v>15</v>
      </c>
      <c r="F34" s="20" t="s">
        <v>15</v>
      </c>
      <c r="G34" s="21">
        <v>20</v>
      </c>
      <c r="H34" s="29">
        <v>1</v>
      </c>
      <c r="I34" s="22">
        <f t="shared" si="2"/>
        <v>20</v>
      </c>
      <c r="J34" s="22">
        <v>1</v>
      </c>
      <c r="K34" s="21" t="s">
        <v>15</v>
      </c>
      <c r="L34" s="19">
        <v>216475.6</v>
      </c>
      <c r="M34" s="21">
        <v>33495</v>
      </c>
      <c r="N34" s="23">
        <v>45191</v>
      </c>
      <c r="O34" s="30" t="s">
        <v>25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331</v>
      </c>
      <c r="D35" s="19">
        <v>121</v>
      </c>
      <c r="E35" s="28" t="s">
        <v>15</v>
      </c>
      <c r="F35" s="20" t="s">
        <v>15</v>
      </c>
      <c r="G35" s="21">
        <v>56</v>
      </c>
      <c r="H35" s="29">
        <v>1</v>
      </c>
      <c r="I35" s="22">
        <f t="shared" si="2"/>
        <v>56</v>
      </c>
      <c r="J35" s="22">
        <v>1</v>
      </c>
      <c r="K35" s="21" t="s">
        <v>15</v>
      </c>
      <c r="L35" s="19">
        <v>1065</v>
      </c>
      <c r="M35" s="21">
        <v>211</v>
      </c>
      <c r="N35" s="23">
        <v>45597</v>
      </c>
      <c r="O35" s="30" t="s">
        <v>25</v>
      </c>
      <c r="R35" s="17"/>
    </row>
    <row r="36" spans="1:18" s="24" customFormat="1" ht="24.95" customHeight="1">
      <c r="A36" s="17">
        <v>34</v>
      </c>
      <c r="B36" s="28" t="s">
        <v>15</v>
      </c>
      <c r="C36" s="25" t="s">
        <v>250</v>
      </c>
      <c r="D36" s="19">
        <v>121</v>
      </c>
      <c r="E36" s="28" t="s">
        <v>15</v>
      </c>
      <c r="F36" s="20" t="s">
        <v>15</v>
      </c>
      <c r="G36" s="21">
        <v>21</v>
      </c>
      <c r="H36" s="29">
        <v>1</v>
      </c>
      <c r="I36" s="22">
        <f t="shared" si="2"/>
        <v>21</v>
      </c>
      <c r="J36" s="22">
        <v>1</v>
      </c>
      <c r="K36" s="21" t="s">
        <v>15</v>
      </c>
      <c r="L36" s="19">
        <v>3291.68</v>
      </c>
      <c r="M36" s="21">
        <v>630</v>
      </c>
      <c r="N36" s="23">
        <v>45548</v>
      </c>
      <c r="O36" s="30" t="s">
        <v>251</v>
      </c>
      <c r="R36" s="17"/>
    </row>
    <row r="37" spans="1:18" s="24" customFormat="1" ht="24.95" customHeight="1">
      <c r="A37" s="17">
        <v>35</v>
      </c>
      <c r="B37" s="28" t="s">
        <v>15</v>
      </c>
      <c r="C37" s="25" t="s">
        <v>386</v>
      </c>
      <c r="D37" s="19">
        <v>85</v>
      </c>
      <c r="E37" s="28" t="s">
        <v>15</v>
      </c>
      <c r="F37" s="20" t="s">
        <v>15</v>
      </c>
      <c r="G37" s="21">
        <v>37</v>
      </c>
      <c r="H37" s="29">
        <v>1</v>
      </c>
      <c r="I37" s="22">
        <f t="shared" si="2"/>
        <v>37</v>
      </c>
      <c r="J37" s="22">
        <v>1</v>
      </c>
      <c r="K37" s="21" t="s">
        <v>15</v>
      </c>
      <c r="L37" s="19">
        <v>22846.67</v>
      </c>
      <c r="M37" s="21">
        <v>4218</v>
      </c>
      <c r="N37" s="23">
        <v>45205</v>
      </c>
      <c r="O37" s="30" t="s">
        <v>11</v>
      </c>
      <c r="R37" s="17"/>
    </row>
    <row r="38" spans="1:18" s="24" customFormat="1" ht="24.95" customHeight="1">
      <c r="A38" s="17">
        <v>36</v>
      </c>
      <c r="B38" s="28" t="s">
        <v>15</v>
      </c>
      <c r="C38" s="25" t="s">
        <v>388</v>
      </c>
      <c r="D38" s="19">
        <v>45</v>
      </c>
      <c r="E38" s="28" t="s">
        <v>15</v>
      </c>
      <c r="F38" s="20" t="s">
        <v>15</v>
      </c>
      <c r="G38" s="21">
        <v>18</v>
      </c>
      <c r="H38" s="29">
        <v>15</v>
      </c>
      <c r="I38" s="22">
        <f t="shared" si="2"/>
        <v>1.2</v>
      </c>
      <c r="J38" s="22">
        <v>4</v>
      </c>
      <c r="K38" s="21" t="s">
        <v>15</v>
      </c>
      <c r="L38" s="19">
        <v>186587.31</v>
      </c>
      <c r="M38" s="21">
        <v>37184</v>
      </c>
      <c r="N38" s="23">
        <v>44568</v>
      </c>
      <c r="O38" s="30" t="s">
        <v>259</v>
      </c>
      <c r="R38" s="17"/>
    </row>
    <row r="39" spans="1:18" s="24" customFormat="1" ht="24.95" customHeight="1">
      <c r="A39" s="17">
        <v>37</v>
      </c>
      <c r="B39" s="28" t="s">
        <v>15</v>
      </c>
      <c r="C39" s="25" t="s">
        <v>76</v>
      </c>
      <c r="D39" s="19">
        <v>2.5</v>
      </c>
      <c r="E39" s="28" t="s">
        <v>15</v>
      </c>
      <c r="F39" s="20" t="s">
        <v>15</v>
      </c>
      <c r="G39" s="21">
        <v>1</v>
      </c>
      <c r="H39" s="29">
        <v>1</v>
      </c>
      <c r="I39" s="22">
        <f t="shared" si="2"/>
        <v>1</v>
      </c>
      <c r="J39" s="22">
        <v>1</v>
      </c>
      <c r="K39" s="21" t="s">
        <v>15</v>
      </c>
      <c r="L39" s="19">
        <v>172447.97999999998</v>
      </c>
      <c r="M39" s="21">
        <v>36178</v>
      </c>
      <c r="N39" s="23">
        <v>44925</v>
      </c>
      <c r="O39" s="30" t="s">
        <v>14</v>
      </c>
      <c r="R39" s="17"/>
    </row>
    <row r="40" spans="1:18" ht="24.95" customHeight="1">
      <c r="A40" s="46"/>
      <c r="B40" s="57" t="s">
        <v>26</v>
      </c>
      <c r="C40" s="48" t="s">
        <v>196</v>
      </c>
      <c r="D40" s="49">
        <f>SUBTOTAL(109,Table13245678910111213141517161828192021222324252627293031[Pajamos 
(GBO)])</f>
        <v>326282.33999999997</v>
      </c>
      <c r="E40" s="49" t="s">
        <v>384</v>
      </c>
      <c r="F40" s="50">
        <f t="shared" ref="F40" si="3">(D40-E40)/E40</f>
        <v>-0.30968327917132127</v>
      </c>
      <c r="G40" s="52">
        <f>SUBTOTAL(109,Table13245678910111213141517161828192021222324252627293031[Žiūrovų sk. 
(ADM)])</f>
        <v>52214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F868-6C9D-41AA-8ABB-8DE042E372FD}">
  <dimension ref="A1:R37"/>
  <sheetViews>
    <sheetView topLeftCell="A12" zoomScale="60" zoomScaleNormal="60" workbookViewId="0">
      <selection activeCell="C25" sqref="C25:O25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18" t="s">
        <v>271</v>
      </c>
      <c r="D3" s="28">
        <v>48799.7</v>
      </c>
      <c r="E3" s="28">
        <v>153877.94</v>
      </c>
      <c r="F3" s="20">
        <f>(D3-E3)/E3</f>
        <v>-0.68286747275145487</v>
      </c>
      <c r="G3" s="29">
        <v>6439</v>
      </c>
      <c r="H3" s="21">
        <v>359</v>
      </c>
      <c r="I3" s="22">
        <f>G3/H3</f>
        <v>17.935933147632312</v>
      </c>
      <c r="J3" s="22">
        <v>18</v>
      </c>
      <c r="K3" s="21">
        <v>2</v>
      </c>
      <c r="L3" s="28">
        <v>242043.66</v>
      </c>
      <c r="M3" s="29">
        <v>30687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9" t="s">
        <v>17</v>
      </c>
      <c r="C4" s="18" t="s">
        <v>294</v>
      </c>
      <c r="D4" s="28">
        <v>40863.879999999997</v>
      </c>
      <c r="E4" s="28" t="s">
        <v>15</v>
      </c>
      <c r="F4" s="20" t="s">
        <v>15</v>
      </c>
      <c r="G4" s="29">
        <v>5863</v>
      </c>
      <c r="H4" s="21">
        <v>149</v>
      </c>
      <c r="I4" s="22">
        <v>59.416666666666664</v>
      </c>
      <c r="J4" s="22">
        <v>19</v>
      </c>
      <c r="K4" s="21">
        <v>1</v>
      </c>
      <c r="L4" s="28">
        <v>40863.879999999997</v>
      </c>
      <c r="M4" s="29">
        <v>5863</v>
      </c>
      <c r="N4" s="23">
        <v>45576</v>
      </c>
      <c r="O4" s="30" t="s">
        <v>295</v>
      </c>
    </row>
    <row r="5" spans="1:15" s="69" customFormat="1" ht="24.95" customHeight="1">
      <c r="A5" s="17">
        <v>3</v>
      </c>
      <c r="B5" s="21">
        <v>2</v>
      </c>
      <c r="C5" s="25" t="s">
        <v>261</v>
      </c>
      <c r="D5" s="19">
        <v>40426.58</v>
      </c>
      <c r="E5" s="19">
        <v>50779.64</v>
      </c>
      <c r="F5" s="20">
        <f>(D5-E5)/E5</f>
        <v>-0.20388210708071183</v>
      </c>
      <c r="G5" s="21">
        <v>7245</v>
      </c>
      <c r="H5" s="21">
        <v>248</v>
      </c>
      <c r="I5" s="22">
        <f>G5/H5</f>
        <v>29.213709677419356</v>
      </c>
      <c r="J5" s="22">
        <v>14</v>
      </c>
      <c r="K5" s="22">
        <v>3</v>
      </c>
      <c r="L5" s="19">
        <v>169479.73</v>
      </c>
      <c r="M5" s="21">
        <v>30744</v>
      </c>
      <c r="N5" s="23">
        <v>45562</v>
      </c>
      <c r="O5" s="53" t="s">
        <v>11</v>
      </c>
    </row>
    <row r="6" spans="1:15" s="69" customFormat="1" ht="24.95" customHeight="1">
      <c r="A6" s="17">
        <v>4</v>
      </c>
      <c r="B6" s="21">
        <v>3</v>
      </c>
      <c r="C6" s="18" t="s">
        <v>262</v>
      </c>
      <c r="D6" s="28">
        <v>23954.45</v>
      </c>
      <c r="E6" s="28">
        <v>45053.2</v>
      </c>
      <c r="F6" s="20">
        <f>(D6-E6)/E6</f>
        <v>-0.46830746761606273</v>
      </c>
      <c r="G6" s="29">
        <v>3589</v>
      </c>
      <c r="H6" s="21">
        <v>132</v>
      </c>
      <c r="I6" s="22">
        <f>G6/H6</f>
        <v>27.189393939393938</v>
      </c>
      <c r="J6" s="22">
        <v>15</v>
      </c>
      <c r="K6" s="21">
        <v>4</v>
      </c>
      <c r="L6" s="28">
        <v>266126.75</v>
      </c>
      <c r="M6" s="29">
        <v>38792</v>
      </c>
      <c r="N6" s="23">
        <v>45555</v>
      </c>
      <c r="O6" s="30" t="s">
        <v>263</v>
      </c>
    </row>
    <row r="7" spans="1:15" s="69" customFormat="1" ht="24.95" customHeight="1">
      <c r="A7" s="17">
        <v>5</v>
      </c>
      <c r="B7" s="21">
        <v>4</v>
      </c>
      <c r="C7" s="25" t="s">
        <v>268</v>
      </c>
      <c r="D7" s="19">
        <v>21834.41</v>
      </c>
      <c r="E7" s="19">
        <v>26325.18</v>
      </c>
      <c r="F7" s="20">
        <f>(D7-E7)/E7</f>
        <v>-0.17058838723989733</v>
      </c>
      <c r="G7" s="21">
        <v>3288</v>
      </c>
      <c r="H7" s="21">
        <v>90</v>
      </c>
      <c r="I7" s="22">
        <f>G7/H7</f>
        <v>36.533333333333331</v>
      </c>
      <c r="J7" s="22">
        <v>12</v>
      </c>
      <c r="K7" s="22">
        <v>3</v>
      </c>
      <c r="L7" s="19">
        <v>81910.98000000001</v>
      </c>
      <c r="M7" s="21">
        <v>12154</v>
      </c>
      <c r="N7" s="23">
        <v>45562</v>
      </c>
      <c r="O7" s="53" t="s">
        <v>14</v>
      </c>
    </row>
    <row r="8" spans="1:15" s="69" customFormat="1" ht="24.95" customHeight="1">
      <c r="A8" s="17">
        <v>6</v>
      </c>
      <c r="B8" s="21" t="s">
        <v>17</v>
      </c>
      <c r="C8" s="18" t="s">
        <v>282</v>
      </c>
      <c r="D8" s="28">
        <v>19121</v>
      </c>
      <c r="E8" s="20" t="s">
        <v>15</v>
      </c>
      <c r="F8" s="20" t="s">
        <v>15</v>
      </c>
      <c r="G8" s="29">
        <v>3605</v>
      </c>
      <c r="H8" s="20" t="s">
        <v>15</v>
      </c>
      <c r="I8" s="20" t="s">
        <v>15</v>
      </c>
      <c r="J8" s="22">
        <v>17</v>
      </c>
      <c r="K8" s="21">
        <v>1</v>
      </c>
      <c r="L8" s="28">
        <v>22442</v>
      </c>
      <c r="M8" s="29">
        <v>4139</v>
      </c>
      <c r="N8" s="23">
        <v>45576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289</v>
      </c>
      <c r="D9" s="28">
        <v>13463.52</v>
      </c>
      <c r="E9" s="28" t="s">
        <v>15</v>
      </c>
      <c r="F9" s="20" t="s">
        <v>15</v>
      </c>
      <c r="G9" s="29">
        <v>2011</v>
      </c>
      <c r="H9" s="21">
        <v>129</v>
      </c>
      <c r="I9" s="22">
        <v>23.125</v>
      </c>
      <c r="J9" s="22">
        <v>11</v>
      </c>
      <c r="K9" s="21">
        <v>1</v>
      </c>
      <c r="L9" s="28">
        <v>13559.52</v>
      </c>
      <c r="M9" s="29">
        <v>2024</v>
      </c>
      <c r="N9" s="23">
        <v>45576</v>
      </c>
      <c r="O9" s="30" t="s">
        <v>61</v>
      </c>
    </row>
    <row r="10" spans="1:15" s="69" customFormat="1" ht="24.95" customHeight="1">
      <c r="A10" s="17">
        <v>8</v>
      </c>
      <c r="B10" s="21">
        <v>5</v>
      </c>
      <c r="C10" s="18" t="s">
        <v>234</v>
      </c>
      <c r="D10" s="28">
        <v>11351.3</v>
      </c>
      <c r="E10" s="28">
        <v>19721.439999999999</v>
      </c>
      <c r="F10" s="20">
        <f>(D10-E10)/E10</f>
        <v>-0.42441829805531439</v>
      </c>
      <c r="G10" s="29">
        <v>1751</v>
      </c>
      <c r="H10" s="21">
        <v>84</v>
      </c>
      <c r="I10" s="22">
        <f>G10/H10</f>
        <v>20.845238095238095</v>
      </c>
      <c r="J10" s="22">
        <v>8</v>
      </c>
      <c r="K10" s="21">
        <v>6</v>
      </c>
      <c r="L10" s="28">
        <v>199453.55</v>
      </c>
      <c r="M10" s="29">
        <v>29079</v>
      </c>
      <c r="N10" s="23">
        <v>45541</v>
      </c>
      <c r="O10" s="30" t="s">
        <v>12</v>
      </c>
    </row>
    <row r="11" spans="1:15" s="69" customFormat="1" ht="24.95" customHeight="1">
      <c r="A11" s="17">
        <v>9</v>
      </c>
      <c r="B11" s="21" t="s">
        <v>17</v>
      </c>
      <c r="C11" s="18" t="s">
        <v>287</v>
      </c>
      <c r="D11" s="28">
        <v>10311</v>
      </c>
      <c r="E11" s="28" t="s">
        <v>15</v>
      </c>
      <c r="F11" s="20" t="s">
        <v>15</v>
      </c>
      <c r="G11" s="29">
        <v>1637</v>
      </c>
      <c r="H11" s="21" t="s">
        <v>15</v>
      </c>
      <c r="I11" s="22" t="s">
        <v>15</v>
      </c>
      <c r="J11" s="22">
        <v>13</v>
      </c>
      <c r="K11" s="21">
        <v>1</v>
      </c>
      <c r="L11" s="28">
        <v>10311</v>
      </c>
      <c r="M11" s="29">
        <v>1637</v>
      </c>
      <c r="N11" s="23">
        <v>45576</v>
      </c>
      <c r="O11" s="30" t="s">
        <v>13</v>
      </c>
    </row>
    <row r="12" spans="1:15" s="69" customFormat="1" ht="24.95" customHeight="1">
      <c r="A12" s="17">
        <v>10</v>
      </c>
      <c r="B12" s="21">
        <v>8</v>
      </c>
      <c r="C12" s="18" t="s">
        <v>146</v>
      </c>
      <c r="D12" s="28">
        <v>8072.71</v>
      </c>
      <c r="E12" s="28">
        <v>9743.8700000000008</v>
      </c>
      <c r="F12" s="20">
        <f>(D12-E12)/E12</f>
        <v>-0.17150885633736909</v>
      </c>
      <c r="G12" s="29">
        <v>1443</v>
      </c>
      <c r="H12" s="21">
        <v>85</v>
      </c>
      <c r="I12" s="22">
        <f>G12/H12</f>
        <v>16.976470588235294</v>
      </c>
      <c r="J12" s="22">
        <v>9</v>
      </c>
      <c r="K12" s="21">
        <v>15</v>
      </c>
      <c r="L12" s="28">
        <v>1180923.8799999999</v>
      </c>
      <c r="M12" s="29">
        <v>205057</v>
      </c>
      <c r="N12" s="23">
        <v>45478</v>
      </c>
      <c r="O12" s="30" t="s">
        <v>63</v>
      </c>
    </row>
    <row r="13" spans="1:15" s="69" customFormat="1" ht="24.95" customHeight="1">
      <c r="A13" s="17">
        <v>11</v>
      </c>
      <c r="B13" s="29" t="s">
        <v>23</v>
      </c>
      <c r="C13" s="18" t="s">
        <v>292</v>
      </c>
      <c r="D13" s="28">
        <v>4988.3</v>
      </c>
      <c r="E13" s="28" t="s">
        <v>15</v>
      </c>
      <c r="F13" s="20" t="s">
        <v>15</v>
      </c>
      <c r="G13" s="29">
        <v>692</v>
      </c>
      <c r="H13" s="21">
        <v>9</v>
      </c>
      <c r="I13" s="22">
        <f>G13/H13</f>
        <v>76.888888888888886</v>
      </c>
      <c r="J13" s="22">
        <v>9</v>
      </c>
      <c r="K13" s="21">
        <v>0</v>
      </c>
      <c r="L13" s="28">
        <v>4988.3</v>
      </c>
      <c r="M13" s="29">
        <v>692</v>
      </c>
      <c r="N13" s="23" t="s">
        <v>24</v>
      </c>
      <c r="O13" s="30" t="s">
        <v>259</v>
      </c>
    </row>
    <row r="14" spans="1:15" s="69" customFormat="1" ht="24.95" customHeight="1">
      <c r="A14" s="17">
        <v>12</v>
      </c>
      <c r="B14" s="21">
        <v>6</v>
      </c>
      <c r="C14" s="18" t="s">
        <v>240</v>
      </c>
      <c r="D14" s="28">
        <v>4658.84</v>
      </c>
      <c r="E14" s="28">
        <v>11632.01</v>
      </c>
      <c r="F14" s="20">
        <f>(D14-E14)/E14</f>
        <v>-0.59948108710360459</v>
      </c>
      <c r="G14" s="29">
        <v>864</v>
      </c>
      <c r="H14" s="21">
        <v>32</v>
      </c>
      <c r="I14" s="22">
        <f>G14/H14</f>
        <v>27</v>
      </c>
      <c r="J14" s="22">
        <v>8</v>
      </c>
      <c r="K14" s="21">
        <v>5</v>
      </c>
      <c r="L14" s="28">
        <v>109730.03</v>
      </c>
      <c r="M14" s="29">
        <v>16011</v>
      </c>
      <c r="N14" s="23">
        <v>45548</v>
      </c>
      <c r="O14" s="30" t="s">
        <v>11</v>
      </c>
    </row>
    <row r="15" spans="1:15" s="69" customFormat="1" ht="24.95" customHeight="1">
      <c r="A15" s="17">
        <v>13</v>
      </c>
      <c r="B15" s="29" t="s">
        <v>17</v>
      </c>
      <c r="C15" s="18" t="s">
        <v>293</v>
      </c>
      <c r="D15" s="28">
        <v>4295.42</v>
      </c>
      <c r="E15" s="28" t="s">
        <v>15</v>
      </c>
      <c r="F15" s="20" t="s">
        <v>15</v>
      </c>
      <c r="G15" s="29">
        <v>658</v>
      </c>
      <c r="H15" s="21">
        <v>54</v>
      </c>
      <c r="I15" s="22">
        <v>13.851851851851851</v>
      </c>
      <c r="J15" s="22">
        <v>9</v>
      </c>
      <c r="K15" s="21">
        <v>1</v>
      </c>
      <c r="L15" s="28">
        <v>4295.42</v>
      </c>
      <c r="M15" s="29">
        <v>658</v>
      </c>
      <c r="N15" s="23">
        <v>45576</v>
      </c>
      <c r="O15" s="30" t="s">
        <v>265</v>
      </c>
    </row>
    <row r="16" spans="1:15" s="69" customFormat="1" ht="24.95" customHeight="1">
      <c r="A16" s="17">
        <v>14</v>
      </c>
      <c r="B16" s="29" t="s">
        <v>17</v>
      </c>
      <c r="C16" s="18" t="s">
        <v>291</v>
      </c>
      <c r="D16" s="28">
        <v>3466.45</v>
      </c>
      <c r="E16" s="28" t="s">
        <v>15</v>
      </c>
      <c r="F16" s="20" t="s">
        <v>15</v>
      </c>
      <c r="G16" s="29">
        <v>551</v>
      </c>
      <c r="H16" s="21">
        <v>81</v>
      </c>
      <c r="I16" s="22">
        <v>8.46875</v>
      </c>
      <c r="J16" s="22">
        <v>12</v>
      </c>
      <c r="K16" s="21">
        <v>1</v>
      </c>
      <c r="L16" s="28">
        <v>3466.45</v>
      </c>
      <c r="M16" s="29">
        <v>551</v>
      </c>
      <c r="N16" s="23">
        <v>45576</v>
      </c>
      <c r="O16" s="30" t="s">
        <v>251</v>
      </c>
    </row>
    <row r="17" spans="1:18" s="69" customFormat="1" ht="24.95" customHeight="1">
      <c r="A17" s="17">
        <v>15</v>
      </c>
      <c r="B17" s="21" t="s">
        <v>23</v>
      </c>
      <c r="C17" s="18" t="s">
        <v>272</v>
      </c>
      <c r="D17" s="28">
        <v>3277.11</v>
      </c>
      <c r="E17" s="20" t="s">
        <v>15</v>
      </c>
      <c r="F17" s="20" t="s">
        <v>15</v>
      </c>
      <c r="G17" s="29">
        <v>546</v>
      </c>
      <c r="H17" s="21">
        <v>9</v>
      </c>
      <c r="I17" s="22">
        <f t="shared" ref="I17:I22" si="0">G17/H17</f>
        <v>60.666666666666664</v>
      </c>
      <c r="J17" s="22">
        <v>9</v>
      </c>
      <c r="K17" s="21">
        <v>0</v>
      </c>
      <c r="L17" s="28">
        <v>8005.11</v>
      </c>
      <c r="M17" s="29">
        <v>1805</v>
      </c>
      <c r="N17" s="23" t="s">
        <v>24</v>
      </c>
      <c r="O17" s="30" t="s">
        <v>11</v>
      </c>
    </row>
    <row r="18" spans="1:18" s="69" customFormat="1" ht="24.95" customHeight="1">
      <c r="A18" s="17">
        <v>16</v>
      </c>
      <c r="B18" s="21">
        <v>10</v>
      </c>
      <c r="C18" s="18" t="s">
        <v>258</v>
      </c>
      <c r="D18" s="28">
        <v>3161.31</v>
      </c>
      <c r="E18" s="28">
        <v>6079.47</v>
      </c>
      <c r="F18" s="20">
        <f>(D18-E18)/E18</f>
        <v>-0.48000236862752843</v>
      </c>
      <c r="G18" s="29">
        <v>568</v>
      </c>
      <c r="H18" s="21">
        <v>49</v>
      </c>
      <c r="I18" s="22">
        <f t="shared" si="0"/>
        <v>11.591836734693878</v>
      </c>
      <c r="J18" s="22">
        <v>8</v>
      </c>
      <c r="K18" s="21">
        <v>4</v>
      </c>
      <c r="L18" s="28">
        <v>43934.76</v>
      </c>
      <c r="M18" s="29">
        <v>7748</v>
      </c>
      <c r="N18" s="23">
        <v>45555</v>
      </c>
      <c r="O18" s="30" t="s">
        <v>259</v>
      </c>
    </row>
    <row r="19" spans="1:18" s="69" customFormat="1" ht="24.95" customHeight="1">
      <c r="A19" s="17">
        <v>17</v>
      </c>
      <c r="B19" s="21">
        <v>9</v>
      </c>
      <c r="C19" s="18" t="s">
        <v>280</v>
      </c>
      <c r="D19" s="28">
        <v>2562.61</v>
      </c>
      <c r="E19" s="28">
        <v>7438.73</v>
      </c>
      <c r="F19" s="20">
        <f>(D19-E19)/E19</f>
        <v>-0.65550436700888448</v>
      </c>
      <c r="G19" s="29">
        <v>494</v>
      </c>
      <c r="H19" s="21">
        <v>63</v>
      </c>
      <c r="I19" s="22">
        <f t="shared" si="0"/>
        <v>7.8412698412698409</v>
      </c>
      <c r="J19" s="22">
        <v>11</v>
      </c>
      <c r="K19" s="21">
        <v>2</v>
      </c>
      <c r="L19" s="28">
        <v>10001.34</v>
      </c>
      <c r="M19" s="29">
        <v>1885</v>
      </c>
      <c r="N19" s="23">
        <v>45569</v>
      </c>
      <c r="O19" s="30" t="s">
        <v>281</v>
      </c>
    </row>
    <row r="20" spans="1:18" s="69" customFormat="1" ht="24.95" customHeight="1">
      <c r="A20" s="17">
        <v>18</v>
      </c>
      <c r="B20" s="21">
        <v>7</v>
      </c>
      <c r="C20" s="18" t="s">
        <v>191</v>
      </c>
      <c r="D20" s="28">
        <v>2361.4</v>
      </c>
      <c r="E20" s="28">
        <v>11111.96</v>
      </c>
      <c r="F20" s="20">
        <f>(D20-E20)/E20</f>
        <v>-0.78749023574598898</v>
      </c>
      <c r="G20" s="29">
        <v>376</v>
      </c>
      <c r="H20" s="21">
        <v>19</v>
      </c>
      <c r="I20" s="22">
        <f t="shared" si="0"/>
        <v>19.789473684210527</v>
      </c>
      <c r="J20" s="22">
        <v>3</v>
      </c>
      <c r="K20" s="21">
        <v>10</v>
      </c>
      <c r="L20" s="28">
        <v>854728.59</v>
      </c>
      <c r="M20" s="29">
        <v>118655</v>
      </c>
      <c r="N20" s="23">
        <v>45513</v>
      </c>
      <c r="O20" s="30" t="s">
        <v>61</v>
      </c>
    </row>
    <row r="21" spans="1:18" s="69" customFormat="1" ht="24.95" customHeight="1">
      <c r="A21" s="17">
        <v>19</v>
      </c>
      <c r="B21" s="21">
        <v>15</v>
      </c>
      <c r="C21" s="18" t="s">
        <v>106</v>
      </c>
      <c r="D21" s="28">
        <v>1214.9000000000001</v>
      </c>
      <c r="E21" s="28">
        <v>2855.35</v>
      </c>
      <c r="F21" s="20">
        <f>(D21-E21)/E21</f>
        <v>-0.5745180100513072</v>
      </c>
      <c r="G21" s="29">
        <v>209</v>
      </c>
      <c r="H21" s="21">
        <v>20</v>
      </c>
      <c r="I21" s="22">
        <f t="shared" si="0"/>
        <v>10.45</v>
      </c>
      <c r="J21" s="22">
        <v>3</v>
      </c>
      <c r="K21" s="21">
        <v>18</v>
      </c>
      <c r="L21" s="28">
        <v>1305303.3799999999</v>
      </c>
      <c r="M21" s="29">
        <v>225966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1">
        <v>11</v>
      </c>
      <c r="C22" s="18" t="s">
        <v>253</v>
      </c>
      <c r="D22" s="28">
        <v>614.9</v>
      </c>
      <c r="E22" s="28">
        <v>3401.32</v>
      </c>
      <c r="F22" s="20">
        <f>(D22-E22)/E22</f>
        <v>-0.81921724506956117</v>
      </c>
      <c r="G22" s="29">
        <v>82</v>
      </c>
      <c r="H22" s="21">
        <v>2</v>
      </c>
      <c r="I22" s="22">
        <f t="shared" si="0"/>
        <v>41</v>
      </c>
      <c r="J22" s="22">
        <v>2</v>
      </c>
      <c r="K22" s="21">
        <v>4</v>
      </c>
      <c r="L22" s="28">
        <v>27582.12</v>
      </c>
      <c r="M22" s="29">
        <v>4165</v>
      </c>
      <c r="N22" s="23">
        <v>45555</v>
      </c>
      <c r="O22" s="30" t="s">
        <v>11</v>
      </c>
    </row>
    <row r="23" spans="1:18" s="69" customFormat="1" ht="24.95" customHeight="1">
      <c r="A23" s="17">
        <v>21</v>
      </c>
      <c r="B23" s="29" t="s">
        <v>17</v>
      </c>
      <c r="C23" s="18" t="s">
        <v>296</v>
      </c>
      <c r="D23" s="28">
        <v>604.40000000000009</v>
      </c>
      <c r="E23" s="28" t="s">
        <v>15</v>
      </c>
      <c r="F23" s="20" t="s">
        <v>15</v>
      </c>
      <c r="G23" s="29">
        <v>97</v>
      </c>
      <c r="H23" s="21">
        <v>7</v>
      </c>
      <c r="I23" s="22">
        <v>6.2</v>
      </c>
      <c r="J23" s="22">
        <v>5</v>
      </c>
      <c r="K23" s="21">
        <v>1</v>
      </c>
      <c r="L23" s="28">
        <v>604.40000000000009</v>
      </c>
      <c r="M23" s="29">
        <v>97</v>
      </c>
      <c r="N23" s="23">
        <v>45576</v>
      </c>
      <c r="O23" s="30" t="s">
        <v>297</v>
      </c>
    </row>
    <row r="24" spans="1:18" s="69" customFormat="1" ht="24.95" customHeight="1">
      <c r="A24" s="17">
        <v>22</v>
      </c>
      <c r="B24" s="21">
        <v>16</v>
      </c>
      <c r="C24" s="18" t="s">
        <v>246</v>
      </c>
      <c r="D24" s="28">
        <v>431.31</v>
      </c>
      <c r="E24" s="28">
        <v>2628.08</v>
      </c>
      <c r="F24" s="20">
        <f>(D24-E24)/E24</f>
        <v>-0.83588399135490554</v>
      </c>
      <c r="G24" s="29">
        <v>73</v>
      </c>
      <c r="H24" s="21">
        <v>7</v>
      </c>
      <c r="I24" s="22">
        <f>G24/H24</f>
        <v>10.428571428571429</v>
      </c>
      <c r="J24" s="22">
        <v>1</v>
      </c>
      <c r="K24" s="21">
        <v>5</v>
      </c>
      <c r="L24" s="28">
        <v>63830.79</v>
      </c>
      <c r="M24" s="29">
        <v>8680</v>
      </c>
      <c r="N24" s="23">
        <v>45548</v>
      </c>
      <c r="O24" s="30" t="s">
        <v>63</v>
      </c>
    </row>
    <row r="25" spans="1:18" s="69" customFormat="1" ht="24.95" customHeight="1">
      <c r="A25" s="17">
        <v>23</v>
      </c>
      <c r="B25" s="21">
        <v>19</v>
      </c>
      <c r="C25" s="18" t="s">
        <v>250</v>
      </c>
      <c r="D25" s="28">
        <v>354</v>
      </c>
      <c r="E25" s="28">
        <v>589</v>
      </c>
      <c r="F25" s="20">
        <f>(D25-E25)/E25</f>
        <v>-0.39898132427843802</v>
      </c>
      <c r="G25" s="29">
        <v>69</v>
      </c>
      <c r="H25" s="21">
        <v>4</v>
      </c>
      <c r="I25" s="22">
        <f>G25/H25</f>
        <v>17.25</v>
      </c>
      <c r="J25" s="22">
        <v>2</v>
      </c>
      <c r="K25" s="21">
        <v>5</v>
      </c>
      <c r="L25" s="28">
        <v>3170.68</v>
      </c>
      <c r="M25" s="29">
        <v>609</v>
      </c>
      <c r="N25" s="23">
        <v>45548</v>
      </c>
      <c r="O25" s="30" t="s">
        <v>251</v>
      </c>
    </row>
    <row r="26" spans="1:18" s="69" customFormat="1" ht="24.95" customHeight="1">
      <c r="A26" s="17">
        <v>24</v>
      </c>
      <c r="B26" s="21">
        <v>27</v>
      </c>
      <c r="C26" s="18" t="s">
        <v>239</v>
      </c>
      <c r="D26" s="28">
        <v>281</v>
      </c>
      <c r="E26" s="28">
        <v>44.3</v>
      </c>
      <c r="F26" s="20">
        <f>(D26-E26)/E26</f>
        <v>5.3431151241534991</v>
      </c>
      <c r="G26" s="29">
        <v>76</v>
      </c>
      <c r="H26" s="21">
        <v>4</v>
      </c>
      <c r="I26" s="22">
        <f>G26/H26</f>
        <v>19</v>
      </c>
      <c r="J26" s="22">
        <v>2</v>
      </c>
      <c r="K26" s="21">
        <v>6</v>
      </c>
      <c r="L26" s="28">
        <v>42160.549999999996</v>
      </c>
      <c r="M26" s="29">
        <v>8214</v>
      </c>
      <c r="N26" s="23">
        <v>45541</v>
      </c>
      <c r="O26" s="30" t="s">
        <v>14</v>
      </c>
    </row>
    <row r="27" spans="1:18" s="69" customFormat="1" ht="24.95" customHeight="1">
      <c r="A27" s="17">
        <v>25</v>
      </c>
      <c r="B27" s="29">
        <v>26</v>
      </c>
      <c r="C27" s="18" t="s">
        <v>104</v>
      </c>
      <c r="D27" s="28">
        <v>279.64999999999998</v>
      </c>
      <c r="E27" s="28">
        <v>53.98</v>
      </c>
      <c r="F27" s="20">
        <f>(D27-E27)/E27</f>
        <v>4.1806224527602813</v>
      </c>
      <c r="G27" s="29">
        <v>74</v>
      </c>
      <c r="H27" s="21">
        <v>2</v>
      </c>
      <c r="I27" s="22">
        <v>29</v>
      </c>
      <c r="J27" s="22">
        <v>2</v>
      </c>
      <c r="K27" s="22" t="s">
        <v>15</v>
      </c>
      <c r="L27" s="28">
        <v>138581</v>
      </c>
      <c r="M27" s="29">
        <v>26824</v>
      </c>
      <c r="N27" s="23">
        <v>45331</v>
      </c>
      <c r="O27" s="30" t="s">
        <v>11</v>
      </c>
    </row>
    <row r="28" spans="1:18" s="69" customFormat="1" ht="24.95" customHeight="1">
      <c r="A28" s="17">
        <v>26</v>
      </c>
      <c r="B28" s="29" t="s">
        <v>15</v>
      </c>
      <c r="C28" s="18" t="s">
        <v>288</v>
      </c>
      <c r="D28" s="28">
        <v>256</v>
      </c>
      <c r="E28" s="28" t="s">
        <v>15</v>
      </c>
      <c r="F28" s="20" t="s">
        <v>15</v>
      </c>
      <c r="G28" s="29">
        <v>71</v>
      </c>
      <c r="H28" s="21">
        <v>1</v>
      </c>
      <c r="I28" s="22">
        <f>G28/H28</f>
        <v>71</v>
      </c>
      <c r="J28" s="22">
        <v>1</v>
      </c>
      <c r="K28" s="22" t="s">
        <v>15</v>
      </c>
      <c r="L28" s="28">
        <v>7257.28</v>
      </c>
      <c r="M28" s="29">
        <v>1866</v>
      </c>
      <c r="N28" s="23">
        <v>44602</v>
      </c>
      <c r="O28" s="30" t="s">
        <v>116</v>
      </c>
    </row>
    <row r="29" spans="1:18" s="69" customFormat="1" ht="24.95" customHeight="1">
      <c r="A29" s="17">
        <v>27</v>
      </c>
      <c r="B29" s="21">
        <v>28</v>
      </c>
      <c r="C29" s="18" t="s">
        <v>249</v>
      </c>
      <c r="D29" s="28">
        <v>164</v>
      </c>
      <c r="E29" s="28">
        <v>25</v>
      </c>
      <c r="F29" s="20">
        <f>(D29-E29)/E29</f>
        <v>5.56</v>
      </c>
      <c r="G29" s="29">
        <v>42</v>
      </c>
      <c r="H29" s="22" t="s">
        <v>15</v>
      </c>
      <c r="I29" s="22" t="s">
        <v>15</v>
      </c>
      <c r="J29" s="22">
        <v>2</v>
      </c>
      <c r="K29" s="21">
        <v>5</v>
      </c>
      <c r="L29" s="28">
        <v>6648</v>
      </c>
      <c r="M29" s="29">
        <v>1420</v>
      </c>
      <c r="N29" s="23">
        <v>45548</v>
      </c>
      <c r="O29" s="30" t="s">
        <v>13</v>
      </c>
    </row>
    <row r="30" spans="1:18" s="24" customFormat="1" ht="24.95" customHeight="1">
      <c r="A30" s="17">
        <v>28</v>
      </c>
      <c r="B30" s="21">
        <v>23</v>
      </c>
      <c r="C30" s="18" t="s">
        <v>147</v>
      </c>
      <c r="D30" s="28">
        <v>150</v>
      </c>
      <c r="E30" s="28">
        <v>275</v>
      </c>
      <c r="F30" s="20">
        <f>(D30-E30)/E30</f>
        <v>-0.45454545454545453</v>
      </c>
      <c r="G30" s="29">
        <v>28</v>
      </c>
      <c r="H30" s="21">
        <v>1</v>
      </c>
      <c r="I30" s="22">
        <f>G30/H30</f>
        <v>28</v>
      </c>
      <c r="J30" s="22">
        <v>1</v>
      </c>
      <c r="K30" s="21">
        <v>15</v>
      </c>
      <c r="L30" s="28">
        <v>55179.46</v>
      </c>
      <c r="M30" s="29">
        <v>8375</v>
      </c>
      <c r="N30" s="23">
        <v>45478</v>
      </c>
      <c r="O30" s="30" t="s">
        <v>18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290</v>
      </c>
      <c r="D31" s="28">
        <v>128</v>
      </c>
      <c r="E31" s="28" t="s">
        <v>15</v>
      </c>
      <c r="F31" s="20" t="s">
        <v>15</v>
      </c>
      <c r="G31" s="29">
        <v>32</v>
      </c>
      <c r="H31" s="21">
        <v>2</v>
      </c>
      <c r="I31" s="22">
        <v>23.125</v>
      </c>
      <c r="J31" s="22">
        <v>2</v>
      </c>
      <c r="K31" s="21" t="s">
        <v>15</v>
      </c>
      <c r="L31" s="28">
        <v>23513.29</v>
      </c>
      <c r="M31" s="29">
        <v>4356</v>
      </c>
      <c r="N31" s="23">
        <v>45345</v>
      </c>
      <c r="O31" s="30" t="s">
        <v>11</v>
      </c>
      <c r="R31" s="17"/>
    </row>
    <row r="32" spans="1:18" s="24" customFormat="1" ht="24.95" customHeight="1">
      <c r="A32" s="17">
        <v>30</v>
      </c>
      <c r="B32" s="21">
        <v>21</v>
      </c>
      <c r="C32" s="18" t="s">
        <v>264</v>
      </c>
      <c r="D32" s="28">
        <v>100.5</v>
      </c>
      <c r="E32" s="28">
        <v>466.5</v>
      </c>
      <c r="F32" s="20">
        <f>(D32-E32)/E32</f>
        <v>-0.78456591639871387</v>
      </c>
      <c r="G32" s="29">
        <v>19</v>
      </c>
      <c r="H32" s="21">
        <v>3</v>
      </c>
      <c r="I32" s="22">
        <f>G32/H32</f>
        <v>6.333333333333333</v>
      </c>
      <c r="J32" s="22">
        <v>1</v>
      </c>
      <c r="K32" s="21">
        <v>4</v>
      </c>
      <c r="L32" s="28">
        <v>10360.81</v>
      </c>
      <c r="M32" s="29">
        <v>1726</v>
      </c>
      <c r="N32" s="23">
        <v>45555</v>
      </c>
      <c r="O32" s="30" t="s">
        <v>265</v>
      </c>
      <c r="R32" s="17"/>
    </row>
    <row r="33" spans="1:18" s="24" customFormat="1" ht="24.95" customHeight="1">
      <c r="A33" s="17">
        <v>31</v>
      </c>
      <c r="B33" s="21">
        <v>18</v>
      </c>
      <c r="C33" s="18" t="s">
        <v>283</v>
      </c>
      <c r="D33" s="28">
        <v>60</v>
      </c>
      <c r="E33" s="28">
        <v>1008.79</v>
      </c>
      <c r="F33" s="20">
        <f>(D33-E33)/E33</f>
        <v>-0.94052280454802284</v>
      </c>
      <c r="G33" s="29">
        <v>14</v>
      </c>
      <c r="H33" s="21">
        <v>4</v>
      </c>
      <c r="I33" s="22">
        <f>G33/H33</f>
        <v>3.5</v>
      </c>
      <c r="J33" s="22">
        <v>3</v>
      </c>
      <c r="K33" s="21">
        <v>2</v>
      </c>
      <c r="L33" s="28">
        <v>1068.79</v>
      </c>
      <c r="M33" s="29">
        <v>197</v>
      </c>
      <c r="N33" s="23">
        <v>45569</v>
      </c>
      <c r="O33" s="30" t="s">
        <v>217</v>
      </c>
      <c r="R33" s="17"/>
    </row>
    <row r="34" spans="1:18" s="24" customFormat="1" ht="24.95" customHeight="1">
      <c r="A34" s="17">
        <v>32</v>
      </c>
      <c r="B34" s="29" t="s">
        <v>15</v>
      </c>
      <c r="C34" s="18" t="s">
        <v>185</v>
      </c>
      <c r="D34" s="28">
        <v>60</v>
      </c>
      <c r="E34" s="28" t="s">
        <v>15</v>
      </c>
      <c r="F34" s="20" t="s">
        <v>15</v>
      </c>
      <c r="G34" s="29">
        <v>20</v>
      </c>
      <c r="H34" s="21">
        <v>1</v>
      </c>
      <c r="I34" s="22">
        <f>G34/H34</f>
        <v>20</v>
      </c>
      <c r="J34" s="22">
        <v>1</v>
      </c>
      <c r="K34" s="21" t="s">
        <v>15</v>
      </c>
      <c r="L34" s="28">
        <v>38698.020000000004</v>
      </c>
      <c r="M34" s="29">
        <v>7759</v>
      </c>
      <c r="N34" s="23">
        <v>45499</v>
      </c>
      <c r="O34" s="30" t="s">
        <v>14</v>
      </c>
      <c r="R34" s="17"/>
    </row>
    <row r="35" spans="1:18" s="24" customFormat="1" ht="24.95" customHeight="1">
      <c r="A35" s="17">
        <v>33</v>
      </c>
      <c r="B35" s="28" t="s">
        <v>15</v>
      </c>
      <c r="C35" s="18" t="s">
        <v>101</v>
      </c>
      <c r="D35" s="28">
        <v>60</v>
      </c>
      <c r="E35" s="28" t="s">
        <v>15</v>
      </c>
      <c r="F35" s="20" t="s">
        <v>15</v>
      </c>
      <c r="G35" s="29">
        <v>15</v>
      </c>
      <c r="H35" s="21">
        <v>2</v>
      </c>
      <c r="I35" s="22">
        <f>G35/H35</f>
        <v>7.5</v>
      </c>
      <c r="J35" s="22">
        <v>2</v>
      </c>
      <c r="K35" s="21" t="s">
        <v>15</v>
      </c>
      <c r="L35" s="28">
        <v>285121.69</v>
      </c>
      <c r="M35" s="29">
        <v>48356</v>
      </c>
      <c r="N35" s="23">
        <v>44973</v>
      </c>
      <c r="O35" s="30" t="s">
        <v>11</v>
      </c>
      <c r="R35" s="17"/>
    </row>
    <row r="36" spans="1:18" s="24" customFormat="1" ht="24.95" customHeight="1">
      <c r="A36" s="17">
        <v>34</v>
      </c>
      <c r="B36" s="28" t="s">
        <v>15</v>
      </c>
      <c r="C36" s="18" t="s">
        <v>237</v>
      </c>
      <c r="D36" s="28">
        <v>46</v>
      </c>
      <c r="E36" s="28" t="s">
        <v>15</v>
      </c>
      <c r="F36" s="20" t="s">
        <v>15</v>
      </c>
      <c r="G36" s="29">
        <v>24</v>
      </c>
      <c r="H36" s="21">
        <v>1</v>
      </c>
      <c r="I36" s="22">
        <f>G36/H36</f>
        <v>24</v>
      </c>
      <c r="J36" s="22">
        <v>1</v>
      </c>
      <c r="K36" s="21" t="s">
        <v>15</v>
      </c>
      <c r="L36" s="28">
        <v>391.19</v>
      </c>
      <c r="M36" s="29">
        <v>82</v>
      </c>
      <c r="N36" s="23">
        <v>45534</v>
      </c>
      <c r="O36" s="30" t="s">
        <v>95</v>
      </c>
      <c r="R36" s="17"/>
    </row>
    <row r="37" spans="1:18" ht="24.95" customHeight="1">
      <c r="A37" s="46"/>
      <c r="B37" s="57" t="s">
        <v>26</v>
      </c>
      <c r="C37" s="48" t="s">
        <v>229</v>
      </c>
      <c r="D37" s="49">
        <f>SUBTOTAL(109,Table13245678910111213141517161828192021[Pajamos 
(GBO)])</f>
        <v>271774.65000000008</v>
      </c>
      <c r="E37" s="49" t="s">
        <v>285</v>
      </c>
      <c r="F37" s="50">
        <f t="shared" ref="F37" si="1">(D37-E37)/E37</f>
        <v>-0.25609060774690467</v>
      </c>
      <c r="G37" s="52">
        <f>SUBTOTAL(107,Table13245678910111213141517161828192021[Žiūrovų sk. 
(ADM)])</f>
        <v>1959.1086774756595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4FF7-CAA2-458D-8081-70A25F7050D1}">
  <dimension ref="A1:R31"/>
  <sheetViews>
    <sheetView topLeftCell="A6" zoomScale="60" zoomScaleNormal="60" workbookViewId="0">
      <selection activeCell="C18" sqref="C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271</v>
      </c>
      <c r="D3" s="28">
        <v>153877.94</v>
      </c>
      <c r="E3" s="28" t="s">
        <v>15</v>
      </c>
      <c r="F3" s="20" t="s">
        <v>15</v>
      </c>
      <c r="G3" s="29">
        <v>19182</v>
      </c>
      <c r="H3" s="21">
        <v>510</v>
      </c>
      <c r="I3" s="22">
        <f t="shared" ref="I3:I13" si="0">G3/H3</f>
        <v>37.611764705882351</v>
      </c>
      <c r="J3" s="22">
        <v>20</v>
      </c>
      <c r="K3" s="21">
        <v>1</v>
      </c>
      <c r="L3" s="28">
        <v>193100.56</v>
      </c>
      <c r="M3" s="29">
        <v>24225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2">
        <v>2</v>
      </c>
      <c r="C4" s="25" t="s">
        <v>261</v>
      </c>
      <c r="D4" s="19">
        <v>50779.64</v>
      </c>
      <c r="E4" s="19">
        <v>70965.06</v>
      </c>
      <c r="F4" s="20">
        <f t="shared" ref="F4:F10" si="1">(D4-E4)/E4</f>
        <v>-0.28444166749101596</v>
      </c>
      <c r="G4" s="21">
        <v>9188</v>
      </c>
      <c r="H4" s="21">
        <v>287</v>
      </c>
      <c r="I4" s="22">
        <f t="shared" si="0"/>
        <v>32.013937282229968</v>
      </c>
      <c r="J4" s="22">
        <v>19</v>
      </c>
      <c r="K4" s="22">
        <v>2</v>
      </c>
      <c r="L4" s="19">
        <v>129021.15</v>
      </c>
      <c r="M4" s="21">
        <v>23494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>
        <v>1</v>
      </c>
      <c r="C5" s="18" t="s">
        <v>262</v>
      </c>
      <c r="D5" s="28">
        <v>45053.2</v>
      </c>
      <c r="E5" s="28">
        <v>92974.14</v>
      </c>
      <c r="F5" s="20">
        <f t="shared" si="1"/>
        <v>-0.51542224536844339</v>
      </c>
      <c r="G5" s="29">
        <v>6452</v>
      </c>
      <c r="H5" s="21">
        <v>212</v>
      </c>
      <c r="I5" s="22">
        <f t="shared" si="0"/>
        <v>30.433962264150942</v>
      </c>
      <c r="J5" s="22">
        <v>16</v>
      </c>
      <c r="K5" s="21">
        <v>3</v>
      </c>
      <c r="L5" s="28">
        <v>242172.3</v>
      </c>
      <c r="M5" s="29">
        <v>35203</v>
      </c>
      <c r="N5" s="23">
        <v>45555</v>
      </c>
      <c r="O5" s="30" t="s">
        <v>263</v>
      </c>
    </row>
    <row r="6" spans="1:15" s="69" customFormat="1" ht="24.95" customHeight="1">
      <c r="A6" s="17">
        <v>4</v>
      </c>
      <c r="B6" s="22">
        <v>4</v>
      </c>
      <c r="C6" s="25" t="s">
        <v>268</v>
      </c>
      <c r="D6" s="19">
        <v>26325.18</v>
      </c>
      <c r="E6" s="19">
        <v>33751.39</v>
      </c>
      <c r="F6" s="20">
        <f t="shared" si="1"/>
        <v>-0.22002679000775965</v>
      </c>
      <c r="G6" s="21">
        <v>3760</v>
      </c>
      <c r="H6" s="21">
        <v>114</v>
      </c>
      <c r="I6" s="22">
        <f t="shared" si="0"/>
        <v>32.982456140350877</v>
      </c>
      <c r="J6" s="22">
        <v>14</v>
      </c>
      <c r="K6" s="22">
        <v>2</v>
      </c>
      <c r="L6" s="19">
        <v>60076.57</v>
      </c>
      <c r="M6" s="21">
        <v>8866</v>
      </c>
      <c r="N6" s="23">
        <v>45562</v>
      </c>
      <c r="O6" s="53" t="s">
        <v>14</v>
      </c>
    </row>
    <row r="7" spans="1:15" s="69" customFormat="1" ht="24.95" customHeight="1">
      <c r="A7" s="17">
        <v>5</v>
      </c>
      <c r="B7" s="22">
        <v>5</v>
      </c>
      <c r="C7" s="18" t="s">
        <v>234</v>
      </c>
      <c r="D7" s="28">
        <v>19721.439999999999</v>
      </c>
      <c r="E7" s="28">
        <v>26917.83</v>
      </c>
      <c r="F7" s="20">
        <f t="shared" si="1"/>
        <v>-0.26734658774500036</v>
      </c>
      <c r="G7" s="29">
        <v>2888</v>
      </c>
      <c r="H7" s="21">
        <v>137</v>
      </c>
      <c r="I7" s="22">
        <f t="shared" si="0"/>
        <v>21.080291970802918</v>
      </c>
      <c r="J7" s="22">
        <v>9</v>
      </c>
      <c r="K7" s="21">
        <v>5</v>
      </c>
      <c r="L7" s="28">
        <v>188102.25</v>
      </c>
      <c r="M7" s="29">
        <v>27328</v>
      </c>
      <c r="N7" s="23">
        <v>45541</v>
      </c>
      <c r="O7" s="30" t="s">
        <v>12</v>
      </c>
    </row>
    <row r="8" spans="1:15" s="69" customFormat="1" ht="24.95" customHeight="1">
      <c r="A8" s="17">
        <v>6</v>
      </c>
      <c r="B8" s="22">
        <v>6</v>
      </c>
      <c r="C8" s="18" t="s">
        <v>240</v>
      </c>
      <c r="D8" s="28">
        <v>11632.01</v>
      </c>
      <c r="E8" s="28">
        <v>19025.28</v>
      </c>
      <c r="F8" s="20">
        <f t="shared" si="1"/>
        <v>-0.38860242792747329</v>
      </c>
      <c r="G8" s="29">
        <v>1789</v>
      </c>
      <c r="H8" s="21">
        <v>61</v>
      </c>
      <c r="I8" s="22">
        <f t="shared" si="0"/>
        <v>29.327868852459016</v>
      </c>
      <c r="J8" s="22">
        <v>11</v>
      </c>
      <c r="K8" s="21">
        <v>4</v>
      </c>
      <c r="L8" s="28">
        <v>105071.19</v>
      </c>
      <c r="M8" s="29">
        <v>15147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7</v>
      </c>
      <c r="C9" s="18" t="s">
        <v>191</v>
      </c>
      <c r="D9" s="28">
        <v>11111.96</v>
      </c>
      <c r="E9" s="28">
        <v>17483.509999999998</v>
      </c>
      <c r="F9" s="20">
        <f t="shared" si="1"/>
        <v>-0.36443197046817255</v>
      </c>
      <c r="G9" s="29">
        <v>1532</v>
      </c>
      <c r="H9" s="21">
        <v>83</v>
      </c>
      <c r="I9" s="22">
        <f t="shared" si="0"/>
        <v>18.457831325301203</v>
      </c>
      <c r="J9" s="22">
        <v>12</v>
      </c>
      <c r="K9" s="21">
        <v>9</v>
      </c>
      <c r="L9" s="28">
        <v>852367.19</v>
      </c>
      <c r="M9" s="29">
        <v>118279</v>
      </c>
      <c r="N9" s="23">
        <v>45513</v>
      </c>
      <c r="O9" s="30" t="s">
        <v>61</v>
      </c>
    </row>
    <row r="10" spans="1:15" s="69" customFormat="1" ht="24.95" customHeight="1">
      <c r="A10" s="17">
        <v>8</v>
      </c>
      <c r="B10" s="22">
        <v>8</v>
      </c>
      <c r="C10" s="18" t="s">
        <v>146</v>
      </c>
      <c r="D10" s="28">
        <v>9743.8700000000008</v>
      </c>
      <c r="E10" s="28">
        <v>15016.76</v>
      </c>
      <c r="F10" s="20">
        <f t="shared" si="1"/>
        <v>-0.35113366664979656</v>
      </c>
      <c r="G10" s="29">
        <v>1697</v>
      </c>
      <c r="H10" s="21">
        <v>113</v>
      </c>
      <c r="I10" s="22">
        <f t="shared" si="0"/>
        <v>15.017699115044248</v>
      </c>
      <c r="J10" s="22">
        <v>11</v>
      </c>
      <c r="K10" s="21">
        <v>14</v>
      </c>
      <c r="L10" s="28">
        <v>1172851.17</v>
      </c>
      <c r="M10" s="29">
        <v>203614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2" t="s">
        <v>17</v>
      </c>
      <c r="C11" s="18" t="s">
        <v>280</v>
      </c>
      <c r="D11" s="28">
        <v>7438.73</v>
      </c>
      <c r="E11" s="28" t="s">
        <v>15</v>
      </c>
      <c r="F11" s="20" t="s">
        <v>15</v>
      </c>
      <c r="G11" s="29">
        <v>1391</v>
      </c>
      <c r="H11" s="21">
        <v>142</v>
      </c>
      <c r="I11" s="22">
        <f t="shared" si="0"/>
        <v>9.795774647887324</v>
      </c>
      <c r="J11" s="22">
        <v>15</v>
      </c>
      <c r="K11" s="21">
        <v>1</v>
      </c>
      <c r="L11" s="28">
        <v>7438.73</v>
      </c>
      <c r="M11" s="29">
        <v>1391</v>
      </c>
      <c r="N11" s="23">
        <v>45569</v>
      </c>
      <c r="O11" s="30" t="s">
        <v>281</v>
      </c>
    </row>
    <row r="12" spans="1:15" s="69" customFormat="1" ht="24.95" customHeight="1">
      <c r="A12" s="17">
        <v>10</v>
      </c>
      <c r="B12" s="22">
        <v>10</v>
      </c>
      <c r="C12" s="18" t="s">
        <v>258</v>
      </c>
      <c r="D12" s="28">
        <v>6079.47</v>
      </c>
      <c r="E12" s="28">
        <v>12360.82</v>
      </c>
      <c r="F12" s="20">
        <f>(D12-E12)/E12</f>
        <v>-0.5081661249010988</v>
      </c>
      <c r="G12" s="29">
        <v>1036</v>
      </c>
      <c r="H12" s="21">
        <v>66</v>
      </c>
      <c r="I12" s="22">
        <f t="shared" si="0"/>
        <v>15.696969696969697</v>
      </c>
      <c r="J12" s="22">
        <v>14</v>
      </c>
      <c r="K12" s="21">
        <v>3</v>
      </c>
      <c r="L12" s="28">
        <v>40773.449999999997</v>
      </c>
      <c r="M12" s="29">
        <v>7180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11</v>
      </c>
      <c r="C13" s="18" t="s">
        <v>253</v>
      </c>
      <c r="D13" s="28">
        <v>3401.32</v>
      </c>
      <c r="E13" s="28">
        <v>8615.0300000000007</v>
      </c>
      <c r="F13" s="20">
        <f>(D13-E13)/E13</f>
        <v>-0.60518767781423866</v>
      </c>
      <c r="G13" s="29">
        <v>478</v>
      </c>
      <c r="H13" s="21">
        <v>32</v>
      </c>
      <c r="I13" s="22">
        <f t="shared" si="0"/>
        <v>14.9375</v>
      </c>
      <c r="J13" s="22">
        <v>6</v>
      </c>
      <c r="K13" s="21">
        <v>3</v>
      </c>
      <c r="L13" s="28">
        <v>26967.22</v>
      </c>
      <c r="M13" s="29">
        <v>4083</v>
      </c>
      <c r="N13" s="23">
        <v>45555</v>
      </c>
      <c r="O13" s="30" t="s">
        <v>11</v>
      </c>
    </row>
    <row r="14" spans="1:15" s="69" customFormat="1" ht="24.95" customHeight="1">
      <c r="A14" s="17">
        <v>12</v>
      </c>
      <c r="B14" s="22" t="s">
        <v>23</v>
      </c>
      <c r="C14" s="18" t="s">
        <v>282</v>
      </c>
      <c r="D14" s="28">
        <v>3321</v>
      </c>
      <c r="E14" s="28" t="s">
        <v>15</v>
      </c>
      <c r="F14" s="20" t="s">
        <v>15</v>
      </c>
      <c r="G14" s="29">
        <v>534</v>
      </c>
      <c r="H14" s="28" t="s">
        <v>15</v>
      </c>
      <c r="I14" s="20" t="s">
        <v>15</v>
      </c>
      <c r="J14" s="22">
        <v>4</v>
      </c>
      <c r="K14" s="21">
        <v>0</v>
      </c>
      <c r="L14" s="28">
        <v>3321</v>
      </c>
      <c r="M14" s="29">
        <v>534</v>
      </c>
      <c r="N14" s="23" t="s">
        <v>24</v>
      </c>
      <c r="O14" s="30" t="s">
        <v>13</v>
      </c>
    </row>
    <row r="15" spans="1:15" s="69" customFormat="1" ht="24.95" customHeight="1">
      <c r="A15" s="17">
        <v>13</v>
      </c>
      <c r="B15" s="22">
        <v>13</v>
      </c>
      <c r="C15" s="18" t="s">
        <v>178</v>
      </c>
      <c r="D15" s="28">
        <v>3315.84</v>
      </c>
      <c r="E15" s="28">
        <v>5980.77</v>
      </c>
      <c r="F15" s="20">
        <f>(D15-E15)/E15</f>
        <v>-0.44558309381567929</v>
      </c>
      <c r="G15" s="29">
        <v>458</v>
      </c>
      <c r="H15" s="21">
        <v>18</v>
      </c>
      <c r="I15" s="22">
        <f>G15/H15</f>
        <v>25.444444444444443</v>
      </c>
      <c r="J15" s="22">
        <v>3</v>
      </c>
      <c r="K15" s="21">
        <v>11</v>
      </c>
      <c r="L15" s="28">
        <v>766286.09</v>
      </c>
      <c r="M15" s="29">
        <v>99701</v>
      </c>
      <c r="N15" s="23">
        <v>45499</v>
      </c>
      <c r="O15" s="30" t="s">
        <v>18</v>
      </c>
    </row>
    <row r="16" spans="1:15" s="69" customFormat="1" ht="24.95" customHeight="1">
      <c r="A16" s="17">
        <v>14</v>
      </c>
      <c r="B16" s="22">
        <v>9</v>
      </c>
      <c r="C16" s="25" t="s">
        <v>269</v>
      </c>
      <c r="D16" s="19">
        <v>3091</v>
      </c>
      <c r="E16" s="19">
        <v>13405</v>
      </c>
      <c r="F16" s="20">
        <f>(D16-E16)/E16</f>
        <v>-0.76941439761283104</v>
      </c>
      <c r="G16" s="21">
        <v>420</v>
      </c>
      <c r="H16" s="22" t="s">
        <v>15</v>
      </c>
      <c r="I16" s="22" t="s">
        <v>15</v>
      </c>
      <c r="J16" s="22">
        <v>4</v>
      </c>
      <c r="K16" s="22">
        <v>2</v>
      </c>
      <c r="L16" s="19">
        <v>16496</v>
      </c>
      <c r="M16" s="21">
        <v>2657</v>
      </c>
      <c r="N16" s="23">
        <v>45562</v>
      </c>
      <c r="O16" s="53" t="s">
        <v>13</v>
      </c>
    </row>
    <row r="17" spans="1:18" s="69" customFormat="1" ht="24.95" customHeight="1">
      <c r="A17" s="17">
        <v>15</v>
      </c>
      <c r="B17" s="22">
        <v>14</v>
      </c>
      <c r="C17" s="18" t="s">
        <v>106</v>
      </c>
      <c r="D17" s="28">
        <v>2855.35</v>
      </c>
      <c r="E17" s="28">
        <v>5393.05</v>
      </c>
      <c r="F17" s="20">
        <f>(D17-E17)/E17</f>
        <v>-0.47055005979918602</v>
      </c>
      <c r="G17" s="29">
        <v>530</v>
      </c>
      <c r="H17" s="21">
        <v>35</v>
      </c>
      <c r="I17" s="22">
        <f t="shared" ref="I17:I26" si="2">G17/H17</f>
        <v>15.142857142857142</v>
      </c>
      <c r="J17" s="22">
        <v>4</v>
      </c>
      <c r="K17" s="21">
        <v>17</v>
      </c>
      <c r="L17" s="28">
        <v>1304088.48</v>
      </c>
      <c r="M17" s="29">
        <v>225757</v>
      </c>
      <c r="N17" s="23">
        <v>45457</v>
      </c>
      <c r="O17" s="30" t="s">
        <v>18</v>
      </c>
    </row>
    <row r="18" spans="1:18" s="69" customFormat="1" ht="24.95" customHeight="1">
      <c r="A18" s="17">
        <v>16</v>
      </c>
      <c r="B18" s="22">
        <v>15</v>
      </c>
      <c r="C18" s="18" t="s">
        <v>246</v>
      </c>
      <c r="D18" s="28">
        <v>2628.08</v>
      </c>
      <c r="E18" s="28">
        <v>4521.47</v>
      </c>
      <c r="F18" s="20">
        <f>(D18-E18)/E18</f>
        <v>-0.41875540476880313</v>
      </c>
      <c r="G18" s="29">
        <v>388</v>
      </c>
      <c r="H18" s="21">
        <v>15</v>
      </c>
      <c r="I18" s="22">
        <f t="shared" si="2"/>
        <v>25.866666666666667</v>
      </c>
      <c r="J18" s="22">
        <v>2</v>
      </c>
      <c r="K18" s="21">
        <v>4</v>
      </c>
      <c r="L18" s="28">
        <v>63399.48</v>
      </c>
      <c r="M18" s="29">
        <v>8607</v>
      </c>
      <c r="N18" s="23">
        <v>45548</v>
      </c>
      <c r="O18" s="30" t="s">
        <v>63</v>
      </c>
    </row>
    <row r="19" spans="1:18" s="69" customFormat="1" ht="24.95" customHeight="1">
      <c r="A19" s="17">
        <v>17</v>
      </c>
      <c r="B19" s="22" t="s">
        <v>23</v>
      </c>
      <c r="C19" s="18" t="s">
        <v>272</v>
      </c>
      <c r="D19" s="28">
        <v>1416</v>
      </c>
      <c r="E19" s="28" t="s">
        <v>15</v>
      </c>
      <c r="F19" s="20" t="s">
        <v>15</v>
      </c>
      <c r="G19" s="29">
        <v>375</v>
      </c>
      <c r="H19" s="21">
        <v>1</v>
      </c>
      <c r="I19" s="22">
        <f t="shared" si="2"/>
        <v>375</v>
      </c>
      <c r="J19" s="22">
        <v>1</v>
      </c>
      <c r="K19" s="21">
        <v>0</v>
      </c>
      <c r="L19" s="28">
        <v>4728</v>
      </c>
      <c r="M19" s="29">
        <v>1259</v>
      </c>
      <c r="N19" s="23" t="s">
        <v>24</v>
      </c>
      <c r="O19" s="30" t="s">
        <v>11</v>
      </c>
    </row>
    <row r="20" spans="1:18" s="69" customFormat="1" ht="24.95" customHeight="1">
      <c r="A20" s="17">
        <v>18</v>
      </c>
      <c r="B20" s="22" t="s">
        <v>17</v>
      </c>
      <c r="C20" s="18" t="s">
        <v>283</v>
      </c>
      <c r="D20" s="28">
        <v>1008.79</v>
      </c>
      <c r="E20" s="28" t="s">
        <v>15</v>
      </c>
      <c r="F20" s="20" t="s">
        <v>15</v>
      </c>
      <c r="G20" s="29">
        <v>183</v>
      </c>
      <c r="H20" s="21">
        <v>32</v>
      </c>
      <c r="I20" s="22">
        <f t="shared" si="2"/>
        <v>5.71875</v>
      </c>
      <c r="J20" s="22">
        <v>7</v>
      </c>
      <c r="K20" s="21">
        <v>1</v>
      </c>
      <c r="L20" s="28">
        <v>1008.79</v>
      </c>
      <c r="M20" s="29">
        <v>183</v>
      </c>
      <c r="N20" s="23">
        <v>45569</v>
      </c>
      <c r="O20" s="30" t="s">
        <v>217</v>
      </c>
    </row>
    <row r="21" spans="1:18" s="69" customFormat="1" ht="24.95" customHeight="1">
      <c r="A21" s="17">
        <v>19</v>
      </c>
      <c r="B21" s="22">
        <v>21</v>
      </c>
      <c r="C21" s="18" t="s">
        <v>250</v>
      </c>
      <c r="D21" s="28">
        <v>589</v>
      </c>
      <c r="E21" s="28">
        <v>603</v>
      </c>
      <c r="F21" s="20">
        <f t="shared" ref="F21:F26" si="3">(D21-E21)/E21</f>
        <v>-2.3217247097844111E-2</v>
      </c>
      <c r="G21" s="29">
        <v>110</v>
      </c>
      <c r="H21" s="21">
        <v>6</v>
      </c>
      <c r="I21" s="22">
        <f t="shared" si="2"/>
        <v>18.333333333333332</v>
      </c>
      <c r="J21" s="22">
        <v>3</v>
      </c>
      <c r="K21" s="21">
        <v>4</v>
      </c>
      <c r="L21" s="28">
        <v>2816.68</v>
      </c>
      <c r="M21" s="29">
        <v>540</v>
      </c>
      <c r="N21" s="23">
        <v>45548</v>
      </c>
      <c r="O21" s="30" t="s">
        <v>251</v>
      </c>
    </row>
    <row r="22" spans="1:18" s="69" customFormat="1" ht="24.95" customHeight="1">
      <c r="A22" s="17">
        <v>20</v>
      </c>
      <c r="B22" s="22">
        <v>12</v>
      </c>
      <c r="C22" s="25" t="s">
        <v>270</v>
      </c>
      <c r="D22" s="19">
        <v>521.36</v>
      </c>
      <c r="E22" s="19">
        <v>6305.52</v>
      </c>
      <c r="F22" s="20">
        <f t="shared" si="3"/>
        <v>-0.91731689059744481</v>
      </c>
      <c r="G22" s="21">
        <v>80</v>
      </c>
      <c r="H22" s="21">
        <v>15</v>
      </c>
      <c r="I22" s="22">
        <f t="shared" si="2"/>
        <v>5.333333333333333</v>
      </c>
      <c r="J22" s="22">
        <v>2</v>
      </c>
      <c r="K22" s="22">
        <v>2</v>
      </c>
      <c r="L22" s="19">
        <v>6858.28</v>
      </c>
      <c r="M22" s="21">
        <v>1135</v>
      </c>
      <c r="N22" s="23">
        <v>45562</v>
      </c>
      <c r="O22" s="30" t="s">
        <v>66</v>
      </c>
    </row>
    <row r="23" spans="1:18" s="69" customFormat="1" ht="24.95" customHeight="1">
      <c r="A23" s="17">
        <v>21</v>
      </c>
      <c r="B23" s="22">
        <v>18</v>
      </c>
      <c r="C23" s="18" t="s">
        <v>264</v>
      </c>
      <c r="D23" s="28">
        <v>466.5</v>
      </c>
      <c r="E23" s="28">
        <v>2808.63</v>
      </c>
      <c r="F23" s="20">
        <f t="shared" si="3"/>
        <v>-0.83390478631930876</v>
      </c>
      <c r="G23" s="29">
        <v>74</v>
      </c>
      <c r="H23" s="21">
        <v>7</v>
      </c>
      <c r="I23" s="22">
        <f t="shared" si="2"/>
        <v>10.571428571428571</v>
      </c>
      <c r="J23" s="22">
        <v>1</v>
      </c>
      <c r="K23" s="21">
        <v>3</v>
      </c>
      <c r="L23" s="28">
        <v>10260.31</v>
      </c>
      <c r="M23" s="29">
        <v>1707</v>
      </c>
      <c r="N23" s="23">
        <v>45555</v>
      </c>
      <c r="O23" s="30" t="s">
        <v>265</v>
      </c>
    </row>
    <row r="24" spans="1:18" s="69" customFormat="1" ht="24.95" customHeight="1">
      <c r="A24" s="17">
        <v>22</v>
      </c>
      <c r="B24" s="22">
        <v>19</v>
      </c>
      <c r="C24" s="18" t="s">
        <v>255</v>
      </c>
      <c r="D24" s="28">
        <v>306.5</v>
      </c>
      <c r="E24" s="28">
        <v>1980.3</v>
      </c>
      <c r="F24" s="20">
        <f t="shared" si="3"/>
        <v>-0.84522547088824929</v>
      </c>
      <c r="G24" s="29">
        <v>60</v>
      </c>
      <c r="H24" s="21">
        <v>7</v>
      </c>
      <c r="I24" s="22">
        <f t="shared" si="2"/>
        <v>8.5714285714285712</v>
      </c>
      <c r="J24" s="22">
        <v>4</v>
      </c>
      <c r="K24" s="21">
        <v>3</v>
      </c>
      <c r="L24" s="28">
        <v>7328.77</v>
      </c>
      <c r="M24" s="29" t="s">
        <v>284</v>
      </c>
      <c r="N24" s="23">
        <v>45555</v>
      </c>
      <c r="O24" s="30" t="s">
        <v>25</v>
      </c>
    </row>
    <row r="25" spans="1:18" ht="24.95" customHeight="1">
      <c r="A25" s="17">
        <v>23</v>
      </c>
      <c r="B25" s="22">
        <v>25</v>
      </c>
      <c r="C25" s="18" t="s">
        <v>147</v>
      </c>
      <c r="D25" s="28">
        <v>275</v>
      </c>
      <c r="E25" s="28">
        <v>222</v>
      </c>
      <c r="F25" s="20">
        <f t="shared" si="3"/>
        <v>0.23873873873873874</v>
      </c>
      <c r="G25" s="29">
        <v>48</v>
      </c>
      <c r="H25" s="21">
        <v>2</v>
      </c>
      <c r="I25" s="22">
        <f t="shared" si="2"/>
        <v>24</v>
      </c>
      <c r="J25" s="22">
        <v>1</v>
      </c>
      <c r="K25" s="21">
        <v>14</v>
      </c>
      <c r="L25" s="28">
        <v>55029.46</v>
      </c>
      <c r="M25" s="29">
        <v>8347</v>
      </c>
      <c r="N25" s="23">
        <v>45478</v>
      </c>
      <c r="O25" s="30" t="s">
        <v>18</v>
      </c>
    </row>
    <row r="26" spans="1:18" s="69" customFormat="1" ht="24.95" customHeight="1">
      <c r="A26" s="17">
        <v>24</v>
      </c>
      <c r="B26" s="22">
        <v>24</v>
      </c>
      <c r="C26" s="18" t="s">
        <v>193</v>
      </c>
      <c r="D26" s="28">
        <v>191</v>
      </c>
      <c r="E26" s="28">
        <v>417</v>
      </c>
      <c r="F26" s="20">
        <f t="shared" si="3"/>
        <v>-0.54196642685851315</v>
      </c>
      <c r="G26" s="29">
        <v>31</v>
      </c>
      <c r="H26" s="21">
        <v>4</v>
      </c>
      <c r="I26" s="22">
        <f t="shared" si="2"/>
        <v>7.75</v>
      </c>
      <c r="J26" s="22">
        <v>1</v>
      </c>
      <c r="K26" s="21">
        <v>9</v>
      </c>
      <c r="L26" s="28">
        <v>71223.509999999995</v>
      </c>
      <c r="M26" s="29">
        <v>13948</v>
      </c>
      <c r="N26" s="23">
        <v>45513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223</v>
      </c>
      <c r="D27" s="28">
        <v>60</v>
      </c>
      <c r="E27" s="28" t="s">
        <v>15</v>
      </c>
      <c r="F27" s="20" t="s">
        <v>15</v>
      </c>
      <c r="G27" s="29">
        <v>20</v>
      </c>
      <c r="H27" s="21" t="s">
        <v>15</v>
      </c>
      <c r="I27" s="22" t="s">
        <v>15</v>
      </c>
      <c r="J27" s="22">
        <v>1</v>
      </c>
      <c r="K27" s="22" t="s">
        <v>15</v>
      </c>
      <c r="L27" s="28">
        <v>15755</v>
      </c>
      <c r="M27" s="29">
        <v>3321</v>
      </c>
      <c r="N27" s="23">
        <v>45527</v>
      </c>
      <c r="O27" s="30" t="s">
        <v>13</v>
      </c>
    </row>
    <row r="28" spans="1:18" s="69" customFormat="1" ht="24.95" customHeight="1">
      <c r="A28" s="17">
        <v>26</v>
      </c>
      <c r="B28" s="28" t="s">
        <v>15</v>
      </c>
      <c r="C28" s="18" t="s">
        <v>104</v>
      </c>
      <c r="D28" s="28">
        <v>53.98</v>
      </c>
      <c r="E28" s="28" t="s">
        <v>15</v>
      </c>
      <c r="F28" s="20" t="s">
        <v>15</v>
      </c>
      <c r="G28" s="29">
        <v>18</v>
      </c>
      <c r="H28" s="21">
        <v>1</v>
      </c>
      <c r="I28" s="22">
        <v>29</v>
      </c>
      <c r="J28" s="22">
        <v>1</v>
      </c>
      <c r="K28" s="21" t="s">
        <v>15</v>
      </c>
      <c r="L28" s="28">
        <v>138301.35</v>
      </c>
      <c r="M28" s="29">
        <v>26750</v>
      </c>
      <c r="N28" s="23">
        <v>45331</v>
      </c>
      <c r="O28" s="30" t="s">
        <v>11</v>
      </c>
    </row>
    <row r="29" spans="1:18" s="69" customFormat="1" ht="24.95" customHeight="1">
      <c r="A29" s="17">
        <v>27</v>
      </c>
      <c r="B29" s="22">
        <v>16</v>
      </c>
      <c r="C29" s="18" t="s">
        <v>239</v>
      </c>
      <c r="D29" s="28">
        <v>44.3</v>
      </c>
      <c r="E29" s="28">
        <v>4166.16</v>
      </c>
      <c r="F29" s="20">
        <f>(D29-E29)/E29</f>
        <v>-0.98936670699157014</v>
      </c>
      <c r="G29" s="29">
        <v>8</v>
      </c>
      <c r="H29" s="21">
        <v>2</v>
      </c>
      <c r="I29" s="22">
        <f>G29/H29</f>
        <v>4</v>
      </c>
      <c r="J29" s="22">
        <v>2</v>
      </c>
      <c r="K29" s="21">
        <v>5</v>
      </c>
      <c r="L29" s="28">
        <v>41879.549999999996</v>
      </c>
      <c r="M29" s="29">
        <v>8138</v>
      </c>
      <c r="N29" s="23">
        <v>45541</v>
      </c>
      <c r="O29" s="30" t="s">
        <v>14</v>
      </c>
    </row>
    <row r="30" spans="1:18" s="24" customFormat="1" ht="24.95" customHeight="1">
      <c r="A30" s="17">
        <v>28</v>
      </c>
      <c r="B30" s="22">
        <v>31</v>
      </c>
      <c r="C30" s="18" t="s">
        <v>249</v>
      </c>
      <c r="D30" s="28">
        <v>25</v>
      </c>
      <c r="E30" s="28">
        <v>55</v>
      </c>
      <c r="F30" s="20">
        <f>(D30-E30)/E30</f>
        <v>-0.54545454545454541</v>
      </c>
      <c r="G30" s="29">
        <v>5</v>
      </c>
      <c r="H30" s="22" t="s">
        <v>15</v>
      </c>
      <c r="I30" s="22" t="s">
        <v>15</v>
      </c>
      <c r="J30" s="22">
        <v>1</v>
      </c>
      <c r="K30" s="21">
        <v>4</v>
      </c>
      <c r="L30" s="28">
        <v>6484</v>
      </c>
      <c r="M30" s="29">
        <v>1378</v>
      </c>
      <c r="N30" s="23">
        <v>45548</v>
      </c>
      <c r="O30" s="30" t="s">
        <v>13</v>
      </c>
      <c r="R30" s="17"/>
    </row>
    <row r="31" spans="1:18" ht="24.95" customHeight="1">
      <c r="A31" s="46"/>
      <c r="B31" s="57" t="s">
        <v>26</v>
      </c>
      <c r="C31" s="48" t="s">
        <v>173</v>
      </c>
      <c r="D31" s="49">
        <f>SUBTOTAL(109,Table132456789101112131415171618281920[Pajamos 
(GBO)])</f>
        <v>365333.45999999996</v>
      </c>
      <c r="E31" s="49" t="s">
        <v>279</v>
      </c>
      <c r="F31" s="50">
        <f t="shared" ref="F31" si="4">(D31-E31)/E31</f>
        <v>-5.9194839307787489E-2</v>
      </c>
      <c r="G31" s="52">
        <f>SUBTOTAL(109,Table132456789101112131415171618281920[Žiūrovų sk. 
(ADM)])</f>
        <v>52735</v>
      </c>
      <c r="H31" s="57"/>
      <c r="I31" s="46"/>
      <c r="J31" s="46"/>
      <c r="K31" s="57"/>
      <c r="L31" s="54"/>
      <c r="M31" s="57"/>
      <c r="N31" s="46"/>
      <c r="O31" s="46" t="s">
        <v>26</v>
      </c>
    </row>
  </sheetData>
  <mergeCells count="1">
    <mergeCell ref="A1:O1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1F7B-4763-4C54-84D5-64F3B6A3ABD9}">
  <dimension ref="A1:R35"/>
  <sheetViews>
    <sheetView topLeftCell="A13" zoomScale="60" zoomScaleNormal="60" workbookViewId="0">
      <selection activeCell="B30" sqref="B30:O30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>
        <v>1</v>
      </c>
      <c r="C3" s="18" t="s">
        <v>262</v>
      </c>
      <c r="D3" s="28">
        <v>92974.14</v>
      </c>
      <c r="E3" s="28">
        <v>104144.96000000001</v>
      </c>
      <c r="F3" s="20">
        <f>(D3-E3)/E3</f>
        <v>-0.10726222373123007</v>
      </c>
      <c r="G3" s="29">
        <v>13409</v>
      </c>
      <c r="H3" s="21">
        <v>265</v>
      </c>
      <c r="I3" s="22">
        <f t="shared" ref="I3:I10" si="0">G3/H3</f>
        <v>50.6</v>
      </c>
      <c r="J3" s="22">
        <v>16</v>
      </c>
      <c r="K3" s="21">
        <v>2</v>
      </c>
      <c r="L3" s="28">
        <v>197119.09999999998</v>
      </c>
      <c r="M3" s="29">
        <v>28751</v>
      </c>
      <c r="N3" s="23">
        <v>45555</v>
      </c>
      <c r="O3" s="30" t="s">
        <v>263</v>
      </c>
    </row>
    <row r="4" spans="1:15" s="69" customFormat="1" ht="24.95" customHeight="1">
      <c r="A4" s="6">
        <v>2</v>
      </c>
      <c r="B4" s="17" t="s">
        <v>17</v>
      </c>
      <c r="C4" s="25" t="s">
        <v>261</v>
      </c>
      <c r="D4" s="19">
        <v>70965.06</v>
      </c>
      <c r="E4" s="20" t="s">
        <v>15</v>
      </c>
      <c r="F4" s="20" t="s">
        <v>15</v>
      </c>
      <c r="G4" s="21">
        <v>13058</v>
      </c>
      <c r="H4" s="21">
        <v>320</v>
      </c>
      <c r="I4" s="22">
        <f t="shared" si="0"/>
        <v>40.806249999999999</v>
      </c>
      <c r="J4" s="22">
        <v>19</v>
      </c>
      <c r="K4" s="22">
        <v>1</v>
      </c>
      <c r="L4" s="19">
        <v>78215.509999999995</v>
      </c>
      <c r="M4" s="21">
        <v>14302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 t="s">
        <v>23</v>
      </c>
      <c r="C5" s="25" t="s">
        <v>271</v>
      </c>
      <c r="D5" s="28">
        <v>38834.86</v>
      </c>
      <c r="E5" s="19" t="s">
        <v>15</v>
      </c>
      <c r="F5" s="20" t="s">
        <v>15</v>
      </c>
      <c r="G5" s="29">
        <v>4973</v>
      </c>
      <c r="H5" s="21">
        <v>46</v>
      </c>
      <c r="I5" s="22">
        <f t="shared" si="0"/>
        <v>108.10869565217391</v>
      </c>
      <c r="J5" s="22">
        <v>13</v>
      </c>
      <c r="K5" s="21">
        <v>0</v>
      </c>
      <c r="L5" s="28">
        <v>38834.86</v>
      </c>
      <c r="M5" s="29">
        <v>4973</v>
      </c>
      <c r="N5" s="23" t="s">
        <v>24</v>
      </c>
      <c r="O5" s="53" t="s">
        <v>12</v>
      </c>
    </row>
    <row r="6" spans="1:15" s="69" customFormat="1" ht="24.95" customHeight="1">
      <c r="A6" s="6">
        <v>4</v>
      </c>
      <c r="B6" s="21" t="s">
        <v>17</v>
      </c>
      <c r="C6" s="13" t="s">
        <v>268</v>
      </c>
      <c r="D6" s="8">
        <v>33751.39</v>
      </c>
      <c r="E6" s="19" t="s">
        <v>15</v>
      </c>
      <c r="F6" s="9" t="s">
        <v>15</v>
      </c>
      <c r="G6" s="10">
        <v>5106</v>
      </c>
      <c r="H6" s="10">
        <v>154</v>
      </c>
      <c r="I6" s="22">
        <f t="shared" si="0"/>
        <v>33.155844155844157</v>
      </c>
      <c r="J6" s="11">
        <v>20</v>
      </c>
      <c r="K6" s="11">
        <v>1</v>
      </c>
      <c r="L6" s="8">
        <v>33751.39</v>
      </c>
      <c r="M6" s="10">
        <v>5106</v>
      </c>
      <c r="N6" s="23">
        <v>45562</v>
      </c>
      <c r="O6" s="34" t="s">
        <v>14</v>
      </c>
    </row>
    <row r="7" spans="1:15" s="69" customFormat="1" ht="24.95" customHeight="1">
      <c r="A7" s="17">
        <v>5</v>
      </c>
      <c r="B7" s="22">
        <v>2</v>
      </c>
      <c r="C7" s="18" t="s">
        <v>234</v>
      </c>
      <c r="D7" s="28">
        <v>26917.83</v>
      </c>
      <c r="E7" s="28">
        <v>33604.28</v>
      </c>
      <c r="F7" s="20">
        <f>(D7-E7)/E7</f>
        <v>-0.1989761423247276</v>
      </c>
      <c r="G7" s="29">
        <v>4189</v>
      </c>
      <c r="H7" s="21">
        <v>187</v>
      </c>
      <c r="I7" s="22">
        <f t="shared" si="0"/>
        <v>22.401069518716579</v>
      </c>
      <c r="J7" s="22">
        <v>13</v>
      </c>
      <c r="K7" s="21">
        <v>4</v>
      </c>
      <c r="L7" s="28">
        <v>168380.81</v>
      </c>
      <c r="M7" s="29">
        <v>24440</v>
      </c>
      <c r="N7" s="23">
        <v>45541</v>
      </c>
      <c r="O7" s="30" t="s">
        <v>12</v>
      </c>
    </row>
    <row r="8" spans="1:15" s="69" customFormat="1" ht="24.95" customHeight="1">
      <c r="A8" s="6">
        <v>6</v>
      </c>
      <c r="B8" s="22">
        <v>4</v>
      </c>
      <c r="C8" s="18" t="s">
        <v>240</v>
      </c>
      <c r="D8" s="28">
        <v>19025.28</v>
      </c>
      <c r="E8" s="28">
        <v>21214.14</v>
      </c>
      <c r="F8" s="20">
        <f>(D8-E8)/E8</f>
        <v>-0.10317929456485159</v>
      </c>
      <c r="G8" s="29">
        <v>3072</v>
      </c>
      <c r="H8" s="21">
        <v>132</v>
      </c>
      <c r="I8" s="22">
        <f t="shared" si="0"/>
        <v>23.272727272727273</v>
      </c>
      <c r="J8" s="22">
        <v>15</v>
      </c>
      <c r="K8" s="21">
        <v>3</v>
      </c>
      <c r="L8" s="28">
        <v>93303.18</v>
      </c>
      <c r="M8" s="29">
        <v>13335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3</v>
      </c>
      <c r="C9" s="18" t="s">
        <v>191</v>
      </c>
      <c r="D9" s="28">
        <v>17483.509999999998</v>
      </c>
      <c r="E9" s="28">
        <v>22937.67</v>
      </c>
      <c r="F9" s="20">
        <f>(D9-E9)/E9</f>
        <v>-0.2377817799279526</v>
      </c>
      <c r="G9" s="29">
        <v>2653</v>
      </c>
      <c r="H9" s="21">
        <v>93</v>
      </c>
      <c r="I9" s="22">
        <f t="shared" si="0"/>
        <v>28.526881720430108</v>
      </c>
      <c r="J9" s="22">
        <v>14</v>
      </c>
      <c r="K9" s="21">
        <v>8</v>
      </c>
      <c r="L9" s="28">
        <v>841297.23</v>
      </c>
      <c r="M9" s="29">
        <v>116757</v>
      </c>
      <c r="N9" s="23">
        <v>45513</v>
      </c>
      <c r="O9" s="30" t="s">
        <v>61</v>
      </c>
    </row>
    <row r="10" spans="1:15" s="69" customFormat="1" ht="24.95" customHeight="1">
      <c r="A10" s="6">
        <v>8</v>
      </c>
      <c r="B10" s="22">
        <v>8</v>
      </c>
      <c r="C10" s="18" t="s">
        <v>146</v>
      </c>
      <c r="D10" s="28">
        <v>15016.76</v>
      </c>
      <c r="E10" s="28">
        <v>12167.09</v>
      </c>
      <c r="F10" s="20">
        <f>(D10-E10)/E10</f>
        <v>0.23421130278480723</v>
      </c>
      <c r="G10" s="29">
        <v>2710</v>
      </c>
      <c r="H10" s="21">
        <v>143</v>
      </c>
      <c r="I10" s="22">
        <f t="shared" si="0"/>
        <v>18.95104895104895</v>
      </c>
      <c r="J10" s="22">
        <v>11</v>
      </c>
      <c r="K10" s="21">
        <v>13</v>
      </c>
      <c r="L10" s="28">
        <v>1163107.3</v>
      </c>
      <c r="M10" s="29">
        <v>201917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1" t="s">
        <v>17</v>
      </c>
      <c r="C11" s="25" t="s">
        <v>269</v>
      </c>
      <c r="D11" s="19">
        <v>13405</v>
      </c>
      <c r="E11" s="20" t="s">
        <v>15</v>
      </c>
      <c r="F11" s="20" t="s">
        <v>15</v>
      </c>
      <c r="G11" s="21">
        <v>2237</v>
      </c>
      <c r="H11" s="22" t="s">
        <v>15</v>
      </c>
      <c r="I11" s="22" t="s">
        <v>15</v>
      </c>
      <c r="J11" s="22">
        <v>13</v>
      </c>
      <c r="K11" s="22">
        <v>1</v>
      </c>
      <c r="L11" s="19">
        <v>13405</v>
      </c>
      <c r="M11" s="21">
        <v>2237</v>
      </c>
      <c r="N11" s="23">
        <v>45562</v>
      </c>
      <c r="O11" s="53" t="s">
        <v>13</v>
      </c>
    </row>
    <row r="12" spans="1:15" s="69" customFormat="1" ht="24.95" customHeight="1">
      <c r="A12" s="6">
        <v>10</v>
      </c>
      <c r="B12" s="22">
        <v>5</v>
      </c>
      <c r="C12" s="18" t="s">
        <v>258</v>
      </c>
      <c r="D12" s="28">
        <v>12360.82</v>
      </c>
      <c r="E12" s="28">
        <v>17843.96</v>
      </c>
      <c r="F12" s="20">
        <f>(D12-E12)/E12</f>
        <v>-0.30728268837186362</v>
      </c>
      <c r="G12" s="29">
        <v>2213</v>
      </c>
      <c r="H12" s="21">
        <v>178</v>
      </c>
      <c r="I12" s="22">
        <f t="shared" ref="I12:I29" si="1">G12/H12</f>
        <v>12.432584269662922</v>
      </c>
      <c r="J12" s="22">
        <v>23</v>
      </c>
      <c r="K12" s="21">
        <v>2</v>
      </c>
      <c r="L12" s="28">
        <v>34693.980000000003</v>
      </c>
      <c r="M12" s="29">
        <v>6144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7</v>
      </c>
      <c r="C13" s="18" t="s">
        <v>253</v>
      </c>
      <c r="D13" s="28">
        <v>8615.0300000000007</v>
      </c>
      <c r="E13" s="28">
        <v>14252.43</v>
      </c>
      <c r="F13" s="20">
        <f>(D13-E13)/E13</f>
        <v>-0.39553956763864123</v>
      </c>
      <c r="G13" s="29">
        <v>1409</v>
      </c>
      <c r="H13" s="21">
        <v>65</v>
      </c>
      <c r="I13" s="22">
        <f t="shared" si="1"/>
        <v>21.676923076923078</v>
      </c>
      <c r="J13" s="22">
        <v>9</v>
      </c>
      <c r="K13" s="21">
        <v>2</v>
      </c>
      <c r="L13" s="28">
        <v>23565.9</v>
      </c>
      <c r="M13" s="29">
        <v>3605</v>
      </c>
      <c r="N13" s="23">
        <v>45555</v>
      </c>
      <c r="O13" s="30" t="s">
        <v>11</v>
      </c>
    </row>
    <row r="14" spans="1:15" s="69" customFormat="1" ht="24.95" customHeight="1">
      <c r="A14" s="6">
        <v>12</v>
      </c>
      <c r="B14" s="21" t="s">
        <v>17</v>
      </c>
      <c r="C14" s="25" t="s">
        <v>270</v>
      </c>
      <c r="D14" s="19">
        <v>6305.52</v>
      </c>
      <c r="E14" s="19" t="s">
        <v>15</v>
      </c>
      <c r="F14" s="20" t="s">
        <v>15</v>
      </c>
      <c r="G14" s="21">
        <v>1051</v>
      </c>
      <c r="H14" s="21">
        <v>99</v>
      </c>
      <c r="I14" s="22">
        <f t="shared" si="1"/>
        <v>10.616161616161616</v>
      </c>
      <c r="J14" s="22">
        <v>11</v>
      </c>
      <c r="K14" s="22">
        <v>1</v>
      </c>
      <c r="L14" s="19">
        <v>6305.52</v>
      </c>
      <c r="M14" s="21">
        <v>1051</v>
      </c>
      <c r="N14" s="23">
        <v>45562</v>
      </c>
      <c r="O14" s="30" t="s">
        <v>66</v>
      </c>
    </row>
    <row r="15" spans="1:15" s="69" customFormat="1" ht="24.95" customHeight="1">
      <c r="A15" s="17">
        <v>13</v>
      </c>
      <c r="B15" s="22">
        <v>9</v>
      </c>
      <c r="C15" s="18" t="s">
        <v>178</v>
      </c>
      <c r="D15" s="28">
        <v>5980.77</v>
      </c>
      <c r="E15" s="28">
        <v>9072.86</v>
      </c>
      <c r="F15" s="20">
        <f>(D15-E15)/E15</f>
        <v>-0.34080653729915372</v>
      </c>
      <c r="G15" s="29">
        <v>937</v>
      </c>
      <c r="H15" s="21">
        <v>37</v>
      </c>
      <c r="I15" s="22">
        <f t="shared" si="1"/>
        <v>25.324324324324323</v>
      </c>
      <c r="J15" s="22">
        <v>5</v>
      </c>
      <c r="K15" s="21">
        <v>10</v>
      </c>
      <c r="L15" s="28">
        <v>762970.25</v>
      </c>
      <c r="M15" s="29">
        <v>99243</v>
      </c>
      <c r="N15" s="23">
        <v>45499</v>
      </c>
      <c r="O15" s="30" t="s">
        <v>18</v>
      </c>
    </row>
    <row r="16" spans="1:15" s="69" customFormat="1" ht="24.95" customHeight="1">
      <c r="A16" s="6">
        <v>14</v>
      </c>
      <c r="B16" s="22">
        <v>13</v>
      </c>
      <c r="C16" s="18" t="s">
        <v>106</v>
      </c>
      <c r="D16" s="28">
        <v>5393.05</v>
      </c>
      <c r="E16" s="28">
        <v>6265.06</v>
      </c>
      <c r="F16" s="20">
        <f>(D16-E16)/E16</f>
        <v>-0.1391862168917776</v>
      </c>
      <c r="G16" s="29">
        <v>1011</v>
      </c>
      <c r="H16" s="21">
        <v>78</v>
      </c>
      <c r="I16" s="22">
        <f t="shared" si="1"/>
        <v>12.961538461538462</v>
      </c>
      <c r="J16" s="22">
        <v>9</v>
      </c>
      <c r="K16" s="21">
        <v>16</v>
      </c>
      <c r="L16" s="28">
        <v>1301233.1299999999</v>
      </c>
      <c r="M16" s="29">
        <v>225227</v>
      </c>
      <c r="N16" s="23">
        <v>45457</v>
      </c>
      <c r="O16" s="30" t="s">
        <v>18</v>
      </c>
    </row>
    <row r="17" spans="1:15" s="69" customFormat="1" ht="24.95" customHeight="1">
      <c r="A17" s="17">
        <v>15</v>
      </c>
      <c r="B17" s="22">
        <v>6</v>
      </c>
      <c r="C17" s="18" t="s">
        <v>246</v>
      </c>
      <c r="D17" s="28">
        <v>4521.47</v>
      </c>
      <c r="E17" s="28">
        <v>15993.3</v>
      </c>
      <c r="F17" s="20">
        <f>(D17-E17)/E17</f>
        <v>-0.71728974007865787</v>
      </c>
      <c r="G17" s="29">
        <v>754</v>
      </c>
      <c r="H17" s="21">
        <v>40</v>
      </c>
      <c r="I17" s="22">
        <f t="shared" si="1"/>
        <v>18.850000000000001</v>
      </c>
      <c r="J17" s="22">
        <v>6</v>
      </c>
      <c r="K17" s="21">
        <v>3</v>
      </c>
      <c r="L17" s="28">
        <v>60771.4</v>
      </c>
      <c r="M17" s="29">
        <v>8219</v>
      </c>
      <c r="N17" s="23">
        <v>45548</v>
      </c>
      <c r="O17" s="30" t="s">
        <v>63</v>
      </c>
    </row>
    <row r="18" spans="1:15" s="69" customFormat="1" ht="24.95" customHeight="1">
      <c r="A18" s="6">
        <v>16</v>
      </c>
      <c r="B18" s="22">
        <v>10</v>
      </c>
      <c r="C18" s="18" t="s">
        <v>239</v>
      </c>
      <c r="D18" s="28">
        <v>4166.16</v>
      </c>
      <c r="E18" s="28">
        <v>7605.63</v>
      </c>
      <c r="F18" s="20">
        <f>(D18-E18)/E18</f>
        <v>-0.45222683722452978</v>
      </c>
      <c r="G18" s="29">
        <v>898</v>
      </c>
      <c r="H18" s="21">
        <v>66</v>
      </c>
      <c r="I18" s="22">
        <f t="shared" si="1"/>
        <v>13.606060606060606</v>
      </c>
      <c r="J18" s="22">
        <v>11</v>
      </c>
      <c r="K18" s="21">
        <v>4</v>
      </c>
      <c r="L18" s="28">
        <v>41835.249999999993</v>
      </c>
      <c r="M18" s="29">
        <v>8130</v>
      </c>
      <c r="N18" s="23">
        <v>45541</v>
      </c>
      <c r="O18" s="30" t="s">
        <v>14</v>
      </c>
    </row>
    <row r="19" spans="1:15" s="69" customFormat="1" ht="24.95" customHeight="1">
      <c r="A19" s="17">
        <v>17</v>
      </c>
      <c r="B19" s="22" t="s">
        <v>23</v>
      </c>
      <c r="C19" s="25" t="s">
        <v>272</v>
      </c>
      <c r="D19" s="28">
        <v>3312</v>
      </c>
      <c r="E19" s="19" t="s">
        <v>15</v>
      </c>
      <c r="F19" s="20" t="s">
        <v>15</v>
      </c>
      <c r="G19" s="29">
        <v>884</v>
      </c>
      <c r="H19" s="21">
        <v>2</v>
      </c>
      <c r="I19" s="22">
        <f t="shared" si="1"/>
        <v>442</v>
      </c>
      <c r="J19" s="22">
        <v>1</v>
      </c>
      <c r="K19" s="21">
        <v>0</v>
      </c>
      <c r="L19" s="28">
        <v>3312</v>
      </c>
      <c r="M19" s="29">
        <v>884</v>
      </c>
      <c r="N19" s="23" t="s">
        <v>24</v>
      </c>
      <c r="O19" s="53" t="s">
        <v>66</v>
      </c>
    </row>
    <row r="20" spans="1:15" s="69" customFormat="1" ht="24.95" customHeight="1">
      <c r="A20" s="6">
        <v>18</v>
      </c>
      <c r="B20" s="22">
        <v>12</v>
      </c>
      <c r="C20" s="18" t="s">
        <v>264</v>
      </c>
      <c r="D20" s="28">
        <v>2808.63</v>
      </c>
      <c r="E20" s="28">
        <v>6985.18</v>
      </c>
      <c r="F20" s="20">
        <f>(D20-E20)/E20</f>
        <v>-0.59791587332037255</v>
      </c>
      <c r="G20" s="29">
        <v>471</v>
      </c>
      <c r="H20" s="21">
        <v>29</v>
      </c>
      <c r="I20" s="22">
        <f t="shared" si="1"/>
        <v>16.241379310344829</v>
      </c>
      <c r="J20" s="22">
        <v>5</v>
      </c>
      <c r="K20" s="21">
        <v>2</v>
      </c>
      <c r="L20" s="28">
        <v>9793.81</v>
      </c>
      <c r="M20" s="29">
        <v>1633</v>
      </c>
      <c r="N20" s="23">
        <v>45555</v>
      </c>
      <c r="O20" s="30" t="s">
        <v>265</v>
      </c>
    </row>
    <row r="21" spans="1:15" s="69" customFormat="1" ht="24.95" customHeight="1">
      <c r="A21" s="17">
        <v>19</v>
      </c>
      <c r="B21" s="22">
        <v>14</v>
      </c>
      <c r="C21" s="18" t="s">
        <v>255</v>
      </c>
      <c r="D21" s="28">
        <v>1980.3</v>
      </c>
      <c r="E21" s="28">
        <v>4509.2700000000004</v>
      </c>
      <c r="F21" s="20">
        <f>(D21-E21)/E21</f>
        <v>-0.56083800703883335</v>
      </c>
      <c r="G21" s="29">
        <v>332</v>
      </c>
      <c r="H21" s="21">
        <v>26</v>
      </c>
      <c r="I21" s="22">
        <f t="shared" si="1"/>
        <v>12.76923076923077</v>
      </c>
      <c r="J21" s="22">
        <v>10</v>
      </c>
      <c r="K21" s="21">
        <v>2</v>
      </c>
      <c r="L21" s="28">
        <v>7006.81</v>
      </c>
      <c r="M21" s="29" t="s">
        <v>274</v>
      </c>
      <c r="N21" s="23">
        <v>45555</v>
      </c>
      <c r="O21" s="30" t="s">
        <v>25</v>
      </c>
    </row>
    <row r="22" spans="1:15" s="69" customFormat="1" ht="24.95" customHeight="1">
      <c r="A22" s="6">
        <v>20</v>
      </c>
      <c r="B22" s="22">
        <v>16</v>
      </c>
      <c r="C22" s="18" t="s">
        <v>203</v>
      </c>
      <c r="D22" s="28">
        <v>1449.32</v>
      </c>
      <c r="E22" s="28">
        <v>3159.02</v>
      </c>
      <c r="F22" s="20">
        <f>(D22-E22)/E22</f>
        <v>-0.5412121480712373</v>
      </c>
      <c r="G22" s="29">
        <v>219</v>
      </c>
      <c r="H22" s="21">
        <v>8</v>
      </c>
      <c r="I22" s="22">
        <f t="shared" si="1"/>
        <v>27.375</v>
      </c>
      <c r="J22" s="22">
        <v>2</v>
      </c>
      <c r="K22" s="21">
        <v>7</v>
      </c>
      <c r="L22" s="28">
        <v>141321.73000000001</v>
      </c>
      <c r="M22" s="29">
        <v>19911</v>
      </c>
      <c r="N22" s="23">
        <v>45520</v>
      </c>
      <c r="O22" s="30" t="s">
        <v>18</v>
      </c>
    </row>
    <row r="23" spans="1:15" s="69" customFormat="1" ht="24.95" customHeight="1">
      <c r="A23" s="17">
        <v>21</v>
      </c>
      <c r="B23" s="22">
        <v>21</v>
      </c>
      <c r="C23" s="18" t="s">
        <v>250</v>
      </c>
      <c r="D23" s="28">
        <v>603</v>
      </c>
      <c r="E23" s="28">
        <v>430</v>
      </c>
      <c r="F23" s="20">
        <f>(D23-E23)/E23</f>
        <v>0.40232558139534885</v>
      </c>
      <c r="G23" s="29">
        <v>117</v>
      </c>
      <c r="H23" s="21">
        <v>11</v>
      </c>
      <c r="I23" s="22">
        <f t="shared" si="1"/>
        <v>10.636363636363637</v>
      </c>
      <c r="J23" s="22">
        <v>3</v>
      </c>
      <c r="K23" s="21">
        <v>3</v>
      </c>
      <c r="L23" s="28">
        <v>2227.6799999999998</v>
      </c>
      <c r="M23" s="29">
        <v>430</v>
      </c>
      <c r="N23" s="23">
        <v>45548</v>
      </c>
      <c r="O23" s="30" t="s">
        <v>251</v>
      </c>
    </row>
    <row r="24" spans="1:15" s="69" customFormat="1" ht="24.95" customHeight="1">
      <c r="A24" s="6">
        <v>22</v>
      </c>
      <c r="B24" s="28" t="s">
        <v>15</v>
      </c>
      <c r="C24" s="18" t="s">
        <v>275</v>
      </c>
      <c r="D24" s="28">
        <v>588</v>
      </c>
      <c r="E24" s="19" t="s">
        <v>15</v>
      </c>
      <c r="F24" s="20" t="s">
        <v>15</v>
      </c>
      <c r="G24" s="29">
        <v>147</v>
      </c>
      <c r="H24" s="21">
        <v>1</v>
      </c>
      <c r="I24" s="22">
        <f t="shared" si="1"/>
        <v>147</v>
      </c>
      <c r="J24" s="22">
        <v>1</v>
      </c>
      <c r="K24" s="20" t="s">
        <v>15</v>
      </c>
      <c r="L24" s="28">
        <v>130932.48</v>
      </c>
      <c r="M24" s="29">
        <v>20614</v>
      </c>
      <c r="N24" s="23">
        <v>44981</v>
      </c>
      <c r="O24" s="30" t="s">
        <v>168</v>
      </c>
    </row>
    <row r="25" spans="1:15" ht="24.95" customHeight="1">
      <c r="A25" s="17">
        <v>23</v>
      </c>
      <c r="B25" s="22">
        <v>17</v>
      </c>
      <c r="C25" s="18" t="s">
        <v>206</v>
      </c>
      <c r="D25" s="28">
        <v>427.2</v>
      </c>
      <c r="E25" s="28">
        <v>1454.7</v>
      </c>
      <c r="F25" s="20">
        <f>(D25-E25)/E25</f>
        <v>-0.70633120230975455</v>
      </c>
      <c r="G25" s="29">
        <v>94</v>
      </c>
      <c r="H25" s="21">
        <v>3</v>
      </c>
      <c r="I25" s="22">
        <f t="shared" si="1"/>
        <v>31.333333333333332</v>
      </c>
      <c r="J25" s="22">
        <v>1</v>
      </c>
      <c r="K25" s="21">
        <v>6</v>
      </c>
      <c r="L25" s="28">
        <v>59962.37</v>
      </c>
      <c r="M25" s="29">
        <v>9653</v>
      </c>
      <c r="N25" s="23">
        <v>45527</v>
      </c>
      <c r="O25" s="30" t="s">
        <v>12</v>
      </c>
    </row>
    <row r="26" spans="1:15" s="69" customFormat="1" ht="24.95" customHeight="1">
      <c r="A26" s="6">
        <v>24</v>
      </c>
      <c r="B26" s="22">
        <v>19</v>
      </c>
      <c r="C26" s="18" t="s">
        <v>193</v>
      </c>
      <c r="D26" s="28">
        <v>417</v>
      </c>
      <c r="E26" s="28">
        <v>1087.5999999999999</v>
      </c>
      <c r="F26" s="20">
        <f>(D26-E26)/E26</f>
        <v>-0.61658698050753946</v>
      </c>
      <c r="G26" s="29">
        <v>74</v>
      </c>
      <c r="H26" s="21">
        <v>14</v>
      </c>
      <c r="I26" s="22">
        <f t="shared" si="1"/>
        <v>5.2857142857142856</v>
      </c>
      <c r="J26" s="22">
        <v>1</v>
      </c>
      <c r="K26" s="21">
        <v>8</v>
      </c>
      <c r="L26" s="28">
        <v>71032.509999999995</v>
      </c>
      <c r="M26" s="29">
        <v>13917</v>
      </c>
      <c r="N26" s="23">
        <v>45513</v>
      </c>
      <c r="O26" s="30" t="s">
        <v>11</v>
      </c>
    </row>
    <row r="27" spans="1:15" s="69" customFormat="1" ht="24.95" customHeight="1">
      <c r="A27" s="17">
        <v>25</v>
      </c>
      <c r="B27" s="22">
        <v>25</v>
      </c>
      <c r="C27" s="18" t="s">
        <v>147</v>
      </c>
      <c r="D27" s="28">
        <v>222</v>
      </c>
      <c r="E27" s="28">
        <v>112</v>
      </c>
      <c r="F27" s="20">
        <f>(D27-E27)/E27</f>
        <v>0.9821428571428571</v>
      </c>
      <c r="G27" s="29">
        <v>41</v>
      </c>
      <c r="H27" s="21">
        <v>1</v>
      </c>
      <c r="I27" s="22">
        <f t="shared" si="1"/>
        <v>41</v>
      </c>
      <c r="J27" s="22">
        <v>1</v>
      </c>
      <c r="K27" s="21">
        <v>13</v>
      </c>
      <c r="L27" s="28">
        <v>54754.46</v>
      </c>
      <c r="M27" s="29">
        <v>8299</v>
      </c>
      <c r="N27" s="23">
        <v>45478</v>
      </c>
      <c r="O27" s="30" t="s">
        <v>18</v>
      </c>
    </row>
    <row r="28" spans="1:15" s="69" customFormat="1" ht="24.95" customHeight="1">
      <c r="A28" s="6">
        <v>26</v>
      </c>
      <c r="B28" s="21">
        <v>24</v>
      </c>
      <c r="C28" s="18" t="s">
        <v>148</v>
      </c>
      <c r="D28" s="28">
        <v>200</v>
      </c>
      <c r="E28" s="28">
        <v>217</v>
      </c>
      <c r="F28" s="20">
        <f>(D28-E28)/E28</f>
        <v>-7.8341013824884786E-2</v>
      </c>
      <c r="G28" s="29">
        <v>50</v>
      </c>
      <c r="H28" s="21">
        <v>1</v>
      </c>
      <c r="I28" s="22">
        <f t="shared" si="1"/>
        <v>50</v>
      </c>
      <c r="J28" s="22">
        <v>1</v>
      </c>
      <c r="K28" s="20" t="s">
        <v>15</v>
      </c>
      <c r="L28" s="28">
        <v>6027.14</v>
      </c>
      <c r="M28" s="29">
        <v>1068</v>
      </c>
      <c r="N28" s="23">
        <v>45471</v>
      </c>
      <c r="O28" s="30" t="s">
        <v>82</v>
      </c>
    </row>
    <row r="29" spans="1:15" ht="24.95" customHeight="1">
      <c r="A29" s="17">
        <v>27</v>
      </c>
      <c r="B29" s="19" t="s">
        <v>15</v>
      </c>
      <c r="C29" s="25" t="s">
        <v>84</v>
      </c>
      <c r="D29" s="28">
        <v>137</v>
      </c>
      <c r="E29" s="19" t="s">
        <v>15</v>
      </c>
      <c r="F29" s="20" t="s">
        <v>15</v>
      </c>
      <c r="G29" s="29">
        <v>25</v>
      </c>
      <c r="H29" s="21">
        <v>1</v>
      </c>
      <c r="I29" s="22">
        <f t="shared" si="1"/>
        <v>25</v>
      </c>
      <c r="J29" s="22">
        <v>1</v>
      </c>
      <c r="K29" s="22" t="s">
        <v>15</v>
      </c>
      <c r="L29" s="28">
        <v>14082.949999999997</v>
      </c>
      <c r="M29" s="29">
        <v>2242</v>
      </c>
      <c r="N29" s="23">
        <v>45408</v>
      </c>
      <c r="O29" s="53" t="s">
        <v>82</v>
      </c>
    </row>
    <row r="30" spans="1:15" s="69" customFormat="1" ht="24.95" customHeight="1">
      <c r="A30" s="6">
        <v>28</v>
      </c>
      <c r="B30" s="28" t="s">
        <v>15</v>
      </c>
      <c r="C30" s="7" t="s">
        <v>276</v>
      </c>
      <c r="D30" s="32">
        <v>135</v>
      </c>
      <c r="E30" s="28" t="s">
        <v>15</v>
      </c>
      <c r="F30" s="9" t="s">
        <v>15</v>
      </c>
      <c r="G30" s="33">
        <v>27</v>
      </c>
      <c r="H30" s="10">
        <v>1</v>
      </c>
      <c r="I30" s="11">
        <v>27</v>
      </c>
      <c r="J30" s="11">
        <v>1</v>
      </c>
      <c r="K30" s="10" t="s">
        <v>15</v>
      </c>
      <c r="L30" s="28">
        <v>3659.5</v>
      </c>
      <c r="M30" s="29">
        <v>930</v>
      </c>
      <c r="N30" s="12">
        <v>45317</v>
      </c>
      <c r="O30" s="31" t="s">
        <v>217</v>
      </c>
    </row>
    <row r="31" spans="1:15" s="69" customFormat="1" ht="24.95" customHeight="1">
      <c r="A31" s="17">
        <v>29</v>
      </c>
      <c r="B31" s="22">
        <v>26</v>
      </c>
      <c r="C31" s="18" t="s">
        <v>232</v>
      </c>
      <c r="D31" s="28">
        <v>131</v>
      </c>
      <c r="E31" s="28">
        <v>100</v>
      </c>
      <c r="F31" s="20">
        <f>(D31-E31)/E31</f>
        <v>0.31</v>
      </c>
      <c r="G31" s="29">
        <v>23</v>
      </c>
      <c r="H31" s="22" t="s">
        <v>15</v>
      </c>
      <c r="I31" s="22" t="s">
        <v>15</v>
      </c>
      <c r="J31" s="22">
        <v>2</v>
      </c>
      <c r="K31" s="21">
        <v>5</v>
      </c>
      <c r="L31" s="28">
        <v>6468</v>
      </c>
      <c r="M31" s="29">
        <v>1064</v>
      </c>
      <c r="N31" s="23">
        <v>45534</v>
      </c>
      <c r="O31" s="30" t="s">
        <v>13</v>
      </c>
    </row>
    <row r="32" spans="1:15" ht="24.95" customHeight="1">
      <c r="A32" s="6">
        <v>30</v>
      </c>
      <c r="B32" s="19" t="s">
        <v>15</v>
      </c>
      <c r="C32" s="18" t="s">
        <v>186</v>
      </c>
      <c r="D32" s="28">
        <v>108</v>
      </c>
      <c r="E32" s="19" t="s">
        <v>15</v>
      </c>
      <c r="F32" s="20" t="s">
        <v>15</v>
      </c>
      <c r="G32" s="29">
        <v>24</v>
      </c>
      <c r="H32" s="21">
        <v>1</v>
      </c>
      <c r="I32" s="22">
        <f>G32/H32</f>
        <v>24</v>
      </c>
      <c r="J32" s="22">
        <v>1</v>
      </c>
      <c r="K32" s="20" t="s">
        <v>15</v>
      </c>
      <c r="L32" s="28">
        <v>32072.66</v>
      </c>
      <c r="M32" s="29">
        <v>6250</v>
      </c>
      <c r="N32" s="23">
        <v>45506</v>
      </c>
      <c r="O32" s="30" t="s">
        <v>61</v>
      </c>
    </row>
    <row r="33" spans="1:18" ht="24.95" customHeight="1">
      <c r="A33" s="17">
        <v>31</v>
      </c>
      <c r="B33" s="22">
        <v>18</v>
      </c>
      <c r="C33" s="18" t="s">
        <v>249</v>
      </c>
      <c r="D33" s="28">
        <v>55</v>
      </c>
      <c r="E33" s="28">
        <v>1249</v>
      </c>
      <c r="F33" s="20">
        <f>(D33-E33)/E33</f>
        <v>-0.95596477181745398</v>
      </c>
      <c r="G33" s="29">
        <v>8</v>
      </c>
      <c r="H33" s="22" t="s">
        <v>15</v>
      </c>
      <c r="I33" s="22" t="s">
        <v>15</v>
      </c>
      <c r="J33" s="22">
        <v>2</v>
      </c>
      <c r="K33" s="21">
        <v>3</v>
      </c>
      <c r="L33" s="28">
        <v>6459</v>
      </c>
      <c r="M33" s="29">
        <v>1373</v>
      </c>
      <c r="N33" s="23">
        <v>45548</v>
      </c>
      <c r="O33" s="30" t="s">
        <v>13</v>
      </c>
    </row>
    <row r="34" spans="1:18" s="24" customFormat="1" ht="24.95" customHeight="1">
      <c r="A34" s="6">
        <v>32</v>
      </c>
      <c r="B34" s="22">
        <v>30</v>
      </c>
      <c r="C34" s="18" t="s">
        <v>176</v>
      </c>
      <c r="D34" s="28">
        <v>30</v>
      </c>
      <c r="E34" s="28">
        <v>40</v>
      </c>
      <c r="F34" s="20">
        <f>(D34-E34)/E34</f>
        <v>-0.25</v>
      </c>
      <c r="G34" s="29">
        <v>6</v>
      </c>
      <c r="H34" s="22" t="s">
        <v>15</v>
      </c>
      <c r="I34" s="22" t="s">
        <v>15</v>
      </c>
      <c r="J34" s="22">
        <v>1</v>
      </c>
      <c r="K34" s="21">
        <v>11</v>
      </c>
      <c r="L34" s="28">
        <v>10990</v>
      </c>
      <c r="M34" s="29">
        <v>2374</v>
      </c>
      <c r="N34" s="23">
        <v>45492</v>
      </c>
      <c r="O34" s="30" t="s">
        <v>13</v>
      </c>
      <c r="R34" s="17"/>
    </row>
    <row r="35" spans="1:18" ht="24.95" customHeight="1">
      <c r="A35" s="46"/>
      <c r="B35" s="57" t="s">
        <v>26</v>
      </c>
      <c r="C35" s="48" t="s">
        <v>277</v>
      </c>
      <c r="D35" s="49">
        <f>SUBTOTAL(109,Table1324567891011121314151716182819[Pajamos 
(GBO)])</f>
        <v>388320.10000000009</v>
      </c>
      <c r="E35" s="49" t="s">
        <v>273</v>
      </c>
      <c r="F35" s="50">
        <f t="shared" ref="F35" si="2">(D35-E35)/E35</f>
        <v>0.30879269028415846</v>
      </c>
      <c r="G35" s="52">
        <f>SUBTOTAL(109,Table1324567891011121314151716182819[Žiūrovų sk. 
(ADM)])</f>
        <v>62222</v>
      </c>
      <c r="H35" s="57"/>
      <c r="I35" s="46"/>
      <c r="J35" s="46"/>
      <c r="K35" s="57"/>
      <c r="L35" s="54"/>
      <c r="M35" s="57"/>
      <c r="N35" s="46"/>
      <c r="O35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topLeftCell="A2" zoomScale="60" zoomScaleNormal="60" workbookViewId="0">
      <selection activeCell="C31" sqref="C31:O31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262</v>
      </c>
      <c r="D3" s="28">
        <v>104144.96000000001</v>
      </c>
      <c r="E3" s="28" t="s">
        <v>15</v>
      </c>
      <c r="F3" s="20" t="s">
        <v>15</v>
      </c>
      <c r="G3" s="29">
        <v>15342</v>
      </c>
      <c r="H3" s="21">
        <v>254</v>
      </c>
      <c r="I3" s="11">
        <f t="shared" ref="I3:I19" si="0">G3/H3</f>
        <v>60.401574803149607</v>
      </c>
      <c r="J3" s="22">
        <v>16</v>
      </c>
      <c r="K3" s="21">
        <v>1</v>
      </c>
      <c r="L3" s="28">
        <v>104144.96000000001</v>
      </c>
      <c r="M3" s="29">
        <v>15342</v>
      </c>
      <c r="N3" s="23">
        <v>45555</v>
      </c>
      <c r="O3" s="30" t="s">
        <v>263</v>
      </c>
    </row>
    <row r="4" spans="1:15" s="69" customFormat="1" ht="24.95" customHeight="1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 t="shared" si="0"/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 t="shared" si="0"/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 t="shared" si="0"/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 t="shared" si="0"/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 t="shared" si="0"/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 t="shared" si="0"/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 t="shared" si="0"/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 t="shared" si="0"/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 t="shared" si="0"/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 t="shared" si="0"/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 t="shared" si="0"/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 t="shared" si="0"/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 t="shared" si="0"/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 t="shared" si="0"/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 t="shared" ref="F18:F25" si="1">(D18-E18)/E18</f>
        <v>-0.56116250220528685</v>
      </c>
      <c r="G18" s="29">
        <v>484</v>
      </c>
      <c r="H18" s="21">
        <v>22</v>
      </c>
      <c r="I18" s="11">
        <f t="shared" si="0"/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 t="shared" si="1"/>
        <v>-0.67113829960392812</v>
      </c>
      <c r="G19" s="29">
        <v>209</v>
      </c>
      <c r="H19" s="21">
        <v>13</v>
      </c>
      <c r="I19" s="11">
        <f t="shared" si="0"/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 t="shared" si="1"/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 t="shared" si="1"/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 t="shared" si="1"/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 t="shared" si="1"/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 t="shared" si="1"/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 t="shared" si="1"/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 t="shared" ref="F30:F36" si="2"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 t="shared" si="2"/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 t="shared" si="2"/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 t="shared" si="2"/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 t="shared" si="2"/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 t="shared" si="2"/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 t="shared" si="2"/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>
      <c r="A37" s="46"/>
      <c r="B37" s="57" t="s">
        <v>26</v>
      </c>
      <c r="C37" s="48" t="s">
        <v>229</v>
      </c>
      <c r="D37" s="49">
        <f>SUBTOTAL(109,Table13245678910111213141517161828[Pajamos 
(GBO)])</f>
        <v>296700.71999999991</v>
      </c>
      <c r="E37" s="49" t="s">
        <v>247</v>
      </c>
      <c r="F37" s="50">
        <f t="shared" ref="F37" si="3">(D37-E37)/E37</f>
        <v>0.37397702171406305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zoomScale="60" zoomScaleNormal="60" workbookViewId="0">
      <selection activeCell="C26" sqref="C26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12" zoomScale="60" zoomScaleNormal="60" workbookViewId="0">
      <selection activeCell="B28" sqref="B28:O2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19" sqref="C19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B21" sqref="B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26" zoomScale="60" zoomScaleNormal="60" workbookViewId="0">
      <selection activeCell="B35" sqref="B35:O35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205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75" customHeight="1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C17" sqref="C1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EAAD-04DA-4E87-9180-72356F6C8CC1}">
  <dimension ref="A1:R43"/>
  <sheetViews>
    <sheetView topLeftCell="A2" zoomScale="60" zoomScaleNormal="60" workbookViewId="0">
      <selection activeCell="D30" sqref="D30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361</v>
      </c>
      <c r="D3" s="19">
        <v>219065.2</v>
      </c>
      <c r="E3" s="28">
        <v>295392.94</v>
      </c>
      <c r="F3" s="20">
        <f>(D3-E3)/E3</f>
        <v>-0.25839392099215369</v>
      </c>
      <c r="G3" s="21">
        <v>34290</v>
      </c>
      <c r="H3" s="21">
        <v>594</v>
      </c>
      <c r="I3" s="22">
        <f>G3/H3</f>
        <v>57.727272727272727</v>
      </c>
      <c r="J3" s="22">
        <v>31</v>
      </c>
      <c r="K3" s="21">
        <v>2</v>
      </c>
      <c r="L3" s="19">
        <v>524728.63</v>
      </c>
      <c r="M3" s="21">
        <v>84445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2</v>
      </c>
      <c r="C4" s="25" t="s">
        <v>340</v>
      </c>
      <c r="D4" s="19">
        <v>61735.18</v>
      </c>
      <c r="E4" s="19">
        <v>94757.22</v>
      </c>
      <c r="F4" s="20">
        <f>(D4-E4)/E4</f>
        <v>-0.34849101735994364</v>
      </c>
      <c r="G4" s="21">
        <v>7536</v>
      </c>
      <c r="H4" s="21">
        <v>222</v>
      </c>
      <c r="I4" s="22">
        <f>G4/H4</f>
        <v>33.945945945945944</v>
      </c>
      <c r="J4" s="22">
        <v>16</v>
      </c>
      <c r="K4" s="21">
        <v>4</v>
      </c>
      <c r="L4" s="19">
        <v>592502.62</v>
      </c>
      <c r="M4" s="21">
        <v>71151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 t="s">
        <v>17</v>
      </c>
      <c r="C5" s="25" t="s">
        <v>365</v>
      </c>
      <c r="D5" s="19">
        <v>53058.01</v>
      </c>
      <c r="E5" s="20" t="s">
        <v>15</v>
      </c>
      <c r="F5" s="20" t="s">
        <v>15</v>
      </c>
      <c r="G5" s="21">
        <v>8131</v>
      </c>
      <c r="H5" s="21">
        <v>273</v>
      </c>
      <c r="I5" s="22">
        <f>G5/H5</f>
        <v>29.783882783882785</v>
      </c>
      <c r="J5" s="22">
        <v>28</v>
      </c>
      <c r="K5" s="21">
        <v>1</v>
      </c>
      <c r="L5" s="19">
        <v>56031.68</v>
      </c>
      <c r="M5" s="21">
        <v>8617</v>
      </c>
      <c r="N5" s="23">
        <v>45632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371</v>
      </c>
      <c r="D6" s="19">
        <v>24407</v>
      </c>
      <c r="E6" s="28" t="s">
        <v>15</v>
      </c>
      <c r="F6" s="20" t="s">
        <v>15</v>
      </c>
      <c r="G6" s="21">
        <v>3498</v>
      </c>
      <c r="H6" s="28" t="s">
        <v>15</v>
      </c>
      <c r="I6" s="20" t="s">
        <v>15</v>
      </c>
      <c r="J6" s="22">
        <v>18</v>
      </c>
      <c r="K6" s="21">
        <v>1</v>
      </c>
      <c r="L6" s="19">
        <v>24407</v>
      </c>
      <c r="M6" s="21">
        <v>3498</v>
      </c>
      <c r="N6" s="23">
        <v>45632</v>
      </c>
      <c r="O6" s="30" t="s">
        <v>13</v>
      </c>
    </row>
    <row r="7" spans="1:15" s="69" customFormat="1" ht="24.95" customHeight="1">
      <c r="A7" s="17">
        <v>5</v>
      </c>
      <c r="B7" s="21">
        <v>3</v>
      </c>
      <c r="C7" s="25" t="s">
        <v>328</v>
      </c>
      <c r="D7" s="19">
        <v>24032</v>
      </c>
      <c r="E7" s="19">
        <v>37473</v>
      </c>
      <c r="F7" s="20">
        <f>(D7-E7)/E7</f>
        <v>-0.35868491980892908</v>
      </c>
      <c r="G7" s="21">
        <v>3345</v>
      </c>
      <c r="H7" s="19" t="s">
        <v>15</v>
      </c>
      <c r="I7" s="19" t="s">
        <v>15</v>
      </c>
      <c r="J7" s="19" t="s">
        <v>15</v>
      </c>
      <c r="K7" s="22">
        <v>6</v>
      </c>
      <c r="L7" s="19">
        <v>528325</v>
      </c>
      <c r="M7" s="21">
        <v>74386</v>
      </c>
      <c r="N7" s="23">
        <v>45597</v>
      </c>
      <c r="O7" s="30" t="s">
        <v>329</v>
      </c>
    </row>
    <row r="8" spans="1:15" s="69" customFormat="1" ht="24.95" customHeight="1">
      <c r="A8" s="17">
        <v>6</v>
      </c>
      <c r="B8" s="21">
        <v>4</v>
      </c>
      <c r="C8" s="18" t="s">
        <v>360</v>
      </c>
      <c r="D8" s="28">
        <v>19848.05</v>
      </c>
      <c r="E8" s="19">
        <v>33519.230000000003</v>
      </c>
      <c r="F8" s="20">
        <f>(D8-E8)/E8</f>
        <v>-0.40786080109835465</v>
      </c>
      <c r="G8" s="29">
        <v>3021</v>
      </c>
      <c r="H8" s="21">
        <v>131</v>
      </c>
      <c r="I8" s="22">
        <f>G8/H8</f>
        <v>23.061068702290076</v>
      </c>
      <c r="J8" s="22">
        <v>20</v>
      </c>
      <c r="K8" s="21">
        <v>2</v>
      </c>
      <c r="L8" s="28">
        <v>61860.37</v>
      </c>
      <c r="M8" s="29">
        <v>9422</v>
      </c>
      <c r="N8" s="23">
        <v>45625</v>
      </c>
      <c r="O8" s="30" t="s">
        <v>11</v>
      </c>
    </row>
    <row r="9" spans="1:15" s="69" customFormat="1" ht="24.95" customHeight="1">
      <c r="A9" s="17">
        <v>7</v>
      </c>
      <c r="B9" s="21">
        <v>6</v>
      </c>
      <c r="C9" s="18" t="s">
        <v>351</v>
      </c>
      <c r="D9" s="28">
        <v>13776.01</v>
      </c>
      <c r="E9" s="28">
        <v>17667.28</v>
      </c>
      <c r="F9" s="20">
        <f>(D9-E9)/E9</f>
        <v>-0.22025291952128448</v>
      </c>
      <c r="G9" s="29">
        <v>1920</v>
      </c>
      <c r="H9" s="21">
        <v>64</v>
      </c>
      <c r="I9" s="22">
        <f>G9/H9</f>
        <v>30</v>
      </c>
      <c r="J9" s="22">
        <v>9</v>
      </c>
      <c r="K9" s="21">
        <v>3</v>
      </c>
      <c r="L9" s="28">
        <v>64842.13</v>
      </c>
      <c r="M9" s="29">
        <v>9274</v>
      </c>
      <c r="N9" s="23">
        <v>45618</v>
      </c>
      <c r="O9" s="30" t="s">
        <v>14</v>
      </c>
    </row>
    <row r="10" spans="1:15" s="69" customFormat="1" ht="24.95" customHeight="1">
      <c r="A10" s="17">
        <v>8</v>
      </c>
      <c r="B10" s="21" t="s">
        <v>17</v>
      </c>
      <c r="C10" s="25" t="s">
        <v>366</v>
      </c>
      <c r="D10" s="19">
        <v>11812.23</v>
      </c>
      <c r="E10" s="20" t="s">
        <v>15</v>
      </c>
      <c r="F10" s="20" t="s">
        <v>15</v>
      </c>
      <c r="G10" s="21">
        <v>1710</v>
      </c>
      <c r="H10" s="21">
        <v>193</v>
      </c>
      <c r="I10" s="22">
        <f>G10/H10</f>
        <v>8.8601036269430047</v>
      </c>
      <c r="J10" s="22">
        <v>15</v>
      </c>
      <c r="K10" s="21">
        <v>1</v>
      </c>
      <c r="L10" s="19">
        <v>13393.68</v>
      </c>
      <c r="M10" s="21">
        <v>1927</v>
      </c>
      <c r="N10" s="23" t="s">
        <v>376</v>
      </c>
      <c r="O10" s="30" t="s">
        <v>12</v>
      </c>
    </row>
    <row r="11" spans="1:15" s="69" customFormat="1" ht="24.95" customHeight="1">
      <c r="A11" s="17">
        <v>9</v>
      </c>
      <c r="B11" s="21">
        <v>5</v>
      </c>
      <c r="C11" s="25" t="s">
        <v>333</v>
      </c>
      <c r="D11" s="19">
        <v>9382.52</v>
      </c>
      <c r="E11" s="19">
        <v>18113.89</v>
      </c>
      <c r="F11" s="20">
        <f>(D11-E11)/E11</f>
        <v>-0.48202622407445334</v>
      </c>
      <c r="G11" s="21">
        <v>1379</v>
      </c>
      <c r="H11" s="21">
        <v>54</v>
      </c>
      <c r="I11" s="22">
        <f>G11/H11</f>
        <v>25.537037037037038</v>
      </c>
      <c r="J11" s="22">
        <v>9</v>
      </c>
      <c r="K11" s="21">
        <v>5</v>
      </c>
      <c r="L11" s="19">
        <v>134047.84</v>
      </c>
      <c r="M11" s="21">
        <v>19929</v>
      </c>
      <c r="N11" s="23">
        <v>45604</v>
      </c>
      <c r="O11" s="30" t="s">
        <v>12</v>
      </c>
    </row>
    <row r="12" spans="1:15" s="69" customFormat="1" ht="24.95" customHeight="1">
      <c r="A12" s="17">
        <v>10</v>
      </c>
      <c r="B12" s="21">
        <v>7</v>
      </c>
      <c r="C12" s="25" t="s">
        <v>343</v>
      </c>
      <c r="D12" s="19">
        <v>4956</v>
      </c>
      <c r="E12" s="28">
        <v>8378</v>
      </c>
      <c r="F12" s="20">
        <f>(D12-E12)/E12</f>
        <v>-0.40845070422535212</v>
      </c>
      <c r="G12" s="21">
        <v>990</v>
      </c>
      <c r="H12" s="19" t="s">
        <v>15</v>
      </c>
      <c r="I12" s="19" t="s">
        <v>15</v>
      </c>
      <c r="J12" s="22">
        <v>10</v>
      </c>
      <c r="K12" s="21">
        <v>5</v>
      </c>
      <c r="L12" s="19">
        <v>88765</v>
      </c>
      <c r="M12" s="21">
        <v>16595</v>
      </c>
      <c r="N12" s="23">
        <v>45604</v>
      </c>
      <c r="O12" s="30" t="s">
        <v>13</v>
      </c>
    </row>
    <row r="13" spans="1:15" s="69" customFormat="1" ht="24.95" customHeight="1">
      <c r="A13" s="17">
        <v>11</v>
      </c>
      <c r="B13" s="21" t="s">
        <v>23</v>
      </c>
      <c r="C13" s="18" t="s">
        <v>372</v>
      </c>
      <c r="D13" s="19">
        <v>4137</v>
      </c>
      <c r="E13" s="28" t="s">
        <v>15</v>
      </c>
      <c r="F13" s="20" t="s">
        <v>15</v>
      </c>
      <c r="G13" s="21">
        <v>736</v>
      </c>
      <c r="H13" s="21" t="s">
        <v>15</v>
      </c>
      <c r="I13" s="22" t="s">
        <v>15</v>
      </c>
      <c r="J13" s="22">
        <v>2</v>
      </c>
      <c r="K13" s="21">
        <v>0</v>
      </c>
      <c r="L13" s="19">
        <v>4137</v>
      </c>
      <c r="M13" s="21">
        <v>736</v>
      </c>
      <c r="N13" s="23" t="s">
        <v>24</v>
      </c>
      <c r="O13" s="30" t="s">
        <v>13</v>
      </c>
    </row>
    <row r="14" spans="1:15" s="69" customFormat="1" ht="24.95" customHeight="1">
      <c r="A14" s="17">
        <v>12</v>
      </c>
      <c r="B14" s="21">
        <v>8</v>
      </c>
      <c r="C14" s="18" t="s">
        <v>310</v>
      </c>
      <c r="D14" s="28">
        <v>3152.55</v>
      </c>
      <c r="E14" s="19">
        <v>7464.01</v>
      </c>
      <c r="F14" s="20">
        <f>(D14-E14)/E14</f>
        <v>-0.57763320252786365</v>
      </c>
      <c r="G14" s="29">
        <v>623</v>
      </c>
      <c r="H14" s="21">
        <v>50</v>
      </c>
      <c r="I14" s="22">
        <f>G14/H14</f>
        <v>12.46</v>
      </c>
      <c r="J14" s="22">
        <v>9</v>
      </c>
      <c r="K14" s="21">
        <v>7</v>
      </c>
      <c r="L14" s="28">
        <v>275524.93</v>
      </c>
      <c r="M14" s="29">
        <v>49722</v>
      </c>
      <c r="N14" s="23">
        <v>45590</v>
      </c>
      <c r="O14" s="30" t="s">
        <v>63</v>
      </c>
    </row>
    <row r="15" spans="1:15" s="69" customFormat="1" ht="24.95" customHeight="1">
      <c r="A15" s="17">
        <v>13</v>
      </c>
      <c r="B15" s="21" t="s">
        <v>17</v>
      </c>
      <c r="C15" s="18" t="s">
        <v>379</v>
      </c>
      <c r="D15" s="28">
        <v>2880</v>
      </c>
      <c r="E15" s="28" t="s">
        <v>15</v>
      </c>
      <c r="F15" s="20" t="s">
        <v>15</v>
      </c>
      <c r="G15" s="29">
        <v>400</v>
      </c>
      <c r="H15" s="21">
        <v>22</v>
      </c>
      <c r="I15" s="22">
        <f>G15/H15</f>
        <v>18.181818181818183</v>
      </c>
      <c r="J15" s="22">
        <v>8</v>
      </c>
      <c r="K15" s="21">
        <v>1</v>
      </c>
      <c r="L15" s="28">
        <v>5040</v>
      </c>
      <c r="M15" s="29">
        <v>700</v>
      </c>
      <c r="N15" s="23">
        <v>45632</v>
      </c>
      <c r="O15" s="30" t="s">
        <v>380</v>
      </c>
    </row>
    <row r="16" spans="1:15" s="69" customFormat="1" ht="24.95" customHeight="1">
      <c r="A16" s="17">
        <v>14</v>
      </c>
      <c r="B16" s="21">
        <v>11</v>
      </c>
      <c r="C16" s="25" t="s">
        <v>261</v>
      </c>
      <c r="D16" s="19">
        <v>2770.99</v>
      </c>
      <c r="E16" s="19">
        <v>3186.45</v>
      </c>
      <c r="F16" s="20">
        <f>(D16-E16)/E16</f>
        <v>-0.13038334196362725</v>
      </c>
      <c r="G16" s="21">
        <v>473</v>
      </c>
      <c r="H16" s="21">
        <v>15</v>
      </c>
      <c r="I16" s="22">
        <f>G16/H16</f>
        <v>31.533333333333335</v>
      </c>
      <c r="J16" s="22">
        <v>3</v>
      </c>
      <c r="K16" s="22">
        <v>11</v>
      </c>
      <c r="L16" s="19">
        <v>288360.02</v>
      </c>
      <c r="M16" s="21">
        <v>52741</v>
      </c>
      <c r="N16" s="23">
        <v>45562</v>
      </c>
      <c r="O16" s="53" t="s">
        <v>11</v>
      </c>
    </row>
    <row r="17" spans="1:18" s="69" customFormat="1" ht="24.95" customHeight="1">
      <c r="A17" s="17">
        <v>15</v>
      </c>
      <c r="B17" s="21">
        <v>9</v>
      </c>
      <c r="C17" s="18" t="s">
        <v>305</v>
      </c>
      <c r="D17" s="28">
        <v>2123.83</v>
      </c>
      <c r="E17" s="19">
        <v>3923.16</v>
      </c>
      <c r="F17" s="20">
        <f>(D17-E17)/E17</f>
        <v>-0.45864303265734763</v>
      </c>
      <c r="G17" s="29">
        <v>305</v>
      </c>
      <c r="H17" s="21">
        <v>15</v>
      </c>
      <c r="I17" s="22">
        <f>G17/H17</f>
        <v>20.333333333333332</v>
      </c>
      <c r="J17" s="22">
        <v>3</v>
      </c>
      <c r="K17" s="21">
        <v>7</v>
      </c>
      <c r="L17" s="28">
        <v>435875.54</v>
      </c>
      <c r="M17" s="29">
        <v>55797</v>
      </c>
      <c r="N17" s="23">
        <v>45590</v>
      </c>
      <c r="O17" s="30" t="s">
        <v>61</v>
      </c>
    </row>
    <row r="18" spans="1:18" s="69" customFormat="1" ht="24.95" customHeight="1">
      <c r="A18" s="17">
        <v>16</v>
      </c>
      <c r="B18" s="21" t="s">
        <v>23</v>
      </c>
      <c r="C18" s="25" t="s">
        <v>377</v>
      </c>
      <c r="D18" s="19">
        <v>2035.85</v>
      </c>
      <c r="E18" s="28" t="s">
        <v>15</v>
      </c>
      <c r="F18" s="20" t="s">
        <v>15</v>
      </c>
      <c r="G18" s="21">
        <v>304</v>
      </c>
      <c r="H18" s="21">
        <v>12</v>
      </c>
      <c r="I18" s="22">
        <f>G18/H18</f>
        <v>25.333333333333332</v>
      </c>
      <c r="J18" s="22">
        <v>9</v>
      </c>
      <c r="K18" s="21">
        <v>0</v>
      </c>
      <c r="L18" s="19">
        <v>2035.85</v>
      </c>
      <c r="M18" s="21">
        <v>304</v>
      </c>
      <c r="N18" s="23" t="s">
        <v>24</v>
      </c>
      <c r="O18" s="30" t="s">
        <v>61</v>
      </c>
    </row>
    <row r="19" spans="1:18" s="69" customFormat="1" ht="24.95" customHeight="1">
      <c r="A19" s="17">
        <v>17</v>
      </c>
      <c r="B19" s="21">
        <v>17</v>
      </c>
      <c r="C19" s="25" t="s">
        <v>358</v>
      </c>
      <c r="D19" s="19">
        <v>1801.1</v>
      </c>
      <c r="E19" s="19">
        <v>1190.3000000000002</v>
      </c>
      <c r="F19" s="20">
        <f>(D19-E19)/E19</f>
        <v>0.51314794589599233</v>
      </c>
      <c r="G19" s="21">
        <v>294</v>
      </c>
      <c r="H19" s="21">
        <v>12</v>
      </c>
      <c r="I19" s="22">
        <f>G19/H19</f>
        <v>24.5</v>
      </c>
      <c r="J19" s="22">
        <v>5</v>
      </c>
      <c r="K19" s="22">
        <v>3</v>
      </c>
      <c r="L19" s="19">
        <v>6522.51</v>
      </c>
      <c r="M19" s="21">
        <v>1046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10</v>
      </c>
      <c r="C20" s="25" t="s">
        <v>352</v>
      </c>
      <c r="D20" s="19">
        <v>1446.6500000000008</v>
      </c>
      <c r="E20" s="28">
        <v>3841.3000000000015</v>
      </c>
      <c r="F20" s="20">
        <f>(D20-E20)/E20</f>
        <v>-0.62339572540546162</v>
      </c>
      <c r="G20" s="21">
        <v>215</v>
      </c>
      <c r="H20" s="21">
        <v>9</v>
      </c>
      <c r="I20" s="22">
        <f>G20/H20</f>
        <v>23.888888888888889</v>
      </c>
      <c r="J20" s="22">
        <v>5</v>
      </c>
      <c r="K20" s="21">
        <v>4</v>
      </c>
      <c r="L20" s="19">
        <v>21150.09</v>
      </c>
      <c r="M20" s="21">
        <v>2981</v>
      </c>
      <c r="N20" s="23">
        <v>45611</v>
      </c>
      <c r="O20" s="30" t="s">
        <v>82</v>
      </c>
    </row>
    <row r="21" spans="1:18" s="69" customFormat="1" ht="24.95" customHeight="1">
      <c r="A21" s="17">
        <v>19</v>
      </c>
      <c r="B21" s="21" t="s">
        <v>23</v>
      </c>
      <c r="C21" s="25" t="s">
        <v>378</v>
      </c>
      <c r="D21" s="19">
        <v>1328.91</v>
      </c>
      <c r="E21" s="28" t="s">
        <v>15</v>
      </c>
      <c r="F21" s="20" t="s">
        <v>15</v>
      </c>
      <c r="G21" s="21">
        <v>187</v>
      </c>
      <c r="H21" s="21">
        <v>7</v>
      </c>
      <c r="I21" s="22">
        <f>G21/H21</f>
        <v>26.714285714285715</v>
      </c>
      <c r="J21" s="22">
        <v>7</v>
      </c>
      <c r="K21" s="21">
        <v>0</v>
      </c>
      <c r="L21" s="19">
        <v>1328.91</v>
      </c>
      <c r="M21" s="21">
        <v>187</v>
      </c>
      <c r="N21" s="23" t="s">
        <v>24</v>
      </c>
      <c r="O21" s="30" t="s">
        <v>12</v>
      </c>
    </row>
    <row r="22" spans="1:18" s="69" customFormat="1" ht="24.95" customHeight="1">
      <c r="A22" s="17">
        <v>20</v>
      </c>
      <c r="B22" s="21">
        <v>18</v>
      </c>
      <c r="C22" s="18" t="s">
        <v>240</v>
      </c>
      <c r="D22" s="28">
        <v>1159</v>
      </c>
      <c r="E22" s="28">
        <v>778.3</v>
      </c>
      <c r="F22" s="20">
        <f>(D22-E22)/E22</f>
        <v>0.48914300398304006</v>
      </c>
      <c r="G22" s="29">
        <v>163</v>
      </c>
      <c r="H22" s="21">
        <v>9</v>
      </c>
      <c r="I22" s="22">
        <f>G22/H22</f>
        <v>18.111111111111111</v>
      </c>
      <c r="J22" s="22">
        <v>2</v>
      </c>
      <c r="K22" s="21">
        <v>13</v>
      </c>
      <c r="L22" s="28">
        <v>118816.03</v>
      </c>
      <c r="M22" s="29">
        <v>17870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373</v>
      </c>
      <c r="D23" s="19">
        <v>1091.8</v>
      </c>
      <c r="E23" s="28" t="s">
        <v>15</v>
      </c>
      <c r="F23" s="20" t="s">
        <v>15</v>
      </c>
      <c r="G23" s="21">
        <v>541</v>
      </c>
      <c r="H23" s="21">
        <v>6</v>
      </c>
      <c r="I23" s="22">
        <f>G23/H23</f>
        <v>90.166666666666671</v>
      </c>
      <c r="J23" s="22">
        <v>6</v>
      </c>
      <c r="K23" s="21">
        <v>1</v>
      </c>
      <c r="L23" s="19">
        <v>1091.8</v>
      </c>
      <c r="M23" s="21">
        <v>541</v>
      </c>
      <c r="N23" s="23">
        <v>45632</v>
      </c>
      <c r="O23" s="30" t="s">
        <v>374</v>
      </c>
    </row>
    <row r="24" spans="1:18" s="69" customFormat="1" ht="24.95" customHeight="1">
      <c r="A24" s="17">
        <v>22</v>
      </c>
      <c r="B24" s="21">
        <v>15</v>
      </c>
      <c r="C24" s="18" t="s">
        <v>309</v>
      </c>
      <c r="D24" s="28">
        <v>802.1</v>
      </c>
      <c r="E24" s="19">
        <v>1478.24</v>
      </c>
      <c r="F24" s="20">
        <f>(D24-E24)/E24</f>
        <v>-0.4573952808745535</v>
      </c>
      <c r="G24" s="29">
        <v>127</v>
      </c>
      <c r="H24" s="21">
        <v>6</v>
      </c>
      <c r="I24" s="22">
        <f>G24/H24</f>
        <v>21.166666666666668</v>
      </c>
      <c r="J24" s="22">
        <v>3</v>
      </c>
      <c r="K24" s="21">
        <v>7</v>
      </c>
      <c r="L24" s="28">
        <v>92606.900000000009</v>
      </c>
      <c r="M24" s="29">
        <v>13679</v>
      </c>
      <c r="N24" s="23">
        <v>45590</v>
      </c>
      <c r="O24" s="30" t="s">
        <v>14</v>
      </c>
    </row>
    <row r="25" spans="1:18" s="69" customFormat="1" ht="24.95" customHeight="1">
      <c r="A25" s="17">
        <v>23</v>
      </c>
      <c r="B25" s="21">
        <v>19</v>
      </c>
      <c r="C25" s="25" t="s">
        <v>268</v>
      </c>
      <c r="D25" s="19">
        <v>794.1</v>
      </c>
      <c r="E25" s="19">
        <v>777.18</v>
      </c>
      <c r="F25" s="20">
        <f>(D25-E25)/E25</f>
        <v>2.1771018296919728E-2</v>
      </c>
      <c r="G25" s="21">
        <v>119</v>
      </c>
      <c r="H25" s="21">
        <v>4</v>
      </c>
      <c r="I25" s="22">
        <f>G25/H25</f>
        <v>29.75</v>
      </c>
      <c r="J25" s="22">
        <v>3</v>
      </c>
      <c r="K25" s="22">
        <v>11</v>
      </c>
      <c r="L25" s="19">
        <v>128910.30000000003</v>
      </c>
      <c r="M25" s="21">
        <v>19101</v>
      </c>
      <c r="N25" s="23">
        <v>45562</v>
      </c>
      <c r="O25" s="53" t="s">
        <v>14</v>
      </c>
    </row>
    <row r="26" spans="1:18" s="69" customFormat="1" ht="24.95" customHeight="1">
      <c r="A26" s="17">
        <v>24</v>
      </c>
      <c r="B26" s="21" t="s">
        <v>23</v>
      </c>
      <c r="C26" s="7" t="s">
        <v>381</v>
      </c>
      <c r="D26" s="32">
        <v>678.48</v>
      </c>
      <c r="E26" s="28" t="s">
        <v>15</v>
      </c>
      <c r="F26" s="20" t="s">
        <v>15</v>
      </c>
      <c r="G26" s="33">
        <v>93</v>
      </c>
      <c r="H26" s="10">
        <v>6</v>
      </c>
      <c r="I26" s="11">
        <f>G26/H26</f>
        <v>15.5</v>
      </c>
      <c r="J26" s="11">
        <v>4</v>
      </c>
      <c r="K26" s="10">
        <v>0</v>
      </c>
      <c r="L26" s="28">
        <v>678.48</v>
      </c>
      <c r="M26" s="29">
        <v>93</v>
      </c>
      <c r="N26" s="12" t="s">
        <v>24</v>
      </c>
      <c r="O26" s="31" t="s">
        <v>19</v>
      </c>
    </row>
    <row r="27" spans="1:18" s="69" customFormat="1" ht="24.95" customHeight="1">
      <c r="A27" s="17">
        <v>25</v>
      </c>
      <c r="B27" s="21">
        <v>29</v>
      </c>
      <c r="C27" s="25" t="s">
        <v>347</v>
      </c>
      <c r="D27" s="19">
        <v>665.9</v>
      </c>
      <c r="E27" s="19">
        <v>48</v>
      </c>
      <c r="F27" s="20">
        <f>(D27-E27)/E27</f>
        <v>12.872916666666667</v>
      </c>
      <c r="G27" s="21">
        <v>103</v>
      </c>
      <c r="H27" s="21">
        <v>4</v>
      </c>
      <c r="I27" s="22">
        <f>G27/H27</f>
        <v>25.75</v>
      </c>
      <c r="J27" s="22">
        <v>3</v>
      </c>
      <c r="K27" s="22">
        <v>3</v>
      </c>
      <c r="L27" s="19">
        <v>883.5</v>
      </c>
      <c r="M27" s="21">
        <v>141</v>
      </c>
      <c r="N27" s="23">
        <v>45618</v>
      </c>
      <c r="O27" s="30" t="s">
        <v>217</v>
      </c>
    </row>
    <row r="28" spans="1:18" s="69" customFormat="1" ht="24.95" customHeight="1">
      <c r="A28" s="17">
        <v>26</v>
      </c>
      <c r="B28" s="21">
        <v>16</v>
      </c>
      <c r="C28" s="25" t="s">
        <v>357</v>
      </c>
      <c r="D28" s="19">
        <v>404</v>
      </c>
      <c r="E28" s="19">
        <v>1457.0300000000002</v>
      </c>
      <c r="F28" s="20">
        <f>(D28-E28)/E28</f>
        <v>-0.72272362271195523</v>
      </c>
      <c r="G28" s="21">
        <v>71</v>
      </c>
      <c r="H28" s="21">
        <v>3</v>
      </c>
      <c r="I28" s="22">
        <v>23.666666666666668</v>
      </c>
      <c r="J28" s="22">
        <v>2</v>
      </c>
      <c r="K28" s="22">
        <v>3</v>
      </c>
      <c r="L28" s="19">
        <v>8816.6500000000015</v>
      </c>
      <c r="M28" s="21">
        <v>1595</v>
      </c>
      <c r="N28" s="23">
        <v>45618</v>
      </c>
      <c r="O28" s="30" t="s">
        <v>82</v>
      </c>
    </row>
    <row r="29" spans="1:18" s="24" customFormat="1" ht="24.95" customHeight="1">
      <c r="A29" s="17">
        <v>27</v>
      </c>
      <c r="B29" s="21">
        <v>28</v>
      </c>
      <c r="C29" s="18" t="s">
        <v>272</v>
      </c>
      <c r="D29" s="28">
        <v>397.48</v>
      </c>
      <c r="E29" s="19">
        <v>60</v>
      </c>
      <c r="F29" s="20">
        <f>(D29-E29)/E29</f>
        <v>5.6246666666666671</v>
      </c>
      <c r="G29" s="29">
        <v>91</v>
      </c>
      <c r="H29" s="21">
        <v>2</v>
      </c>
      <c r="I29" s="22">
        <f>G29/H29</f>
        <v>45.5</v>
      </c>
      <c r="J29" s="22">
        <v>2</v>
      </c>
      <c r="K29" s="21">
        <v>8</v>
      </c>
      <c r="L29" s="28">
        <v>63207.67</v>
      </c>
      <c r="M29" s="29">
        <v>12040</v>
      </c>
      <c r="N29" s="23">
        <v>45583</v>
      </c>
      <c r="O29" s="30" t="s">
        <v>11</v>
      </c>
      <c r="R29" s="17"/>
    </row>
    <row r="30" spans="1:18" s="24" customFormat="1" ht="24.95" customHeight="1">
      <c r="A30" s="17">
        <v>28</v>
      </c>
      <c r="B30" s="21">
        <v>21</v>
      </c>
      <c r="C30" s="25" t="s">
        <v>364</v>
      </c>
      <c r="D30" s="19">
        <v>371.6</v>
      </c>
      <c r="E30" s="28">
        <v>633</v>
      </c>
      <c r="F30" s="20">
        <f>(D30-E30)/E30</f>
        <v>-0.41295418641390202</v>
      </c>
      <c r="G30" s="21">
        <v>72</v>
      </c>
      <c r="H30" s="21">
        <v>5</v>
      </c>
      <c r="I30" s="22">
        <f>G30/H30</f>
        <v>14.4</v>
      </c>
      <c r="J30" s="22">
        <v>5</v>
      </c>
      <c r="K30" s="21">
        <v>2</v>
      </c>
      <c r="L30" s="19">
        <v>1004.6</v>
      </c>
      <c r="M30" s="21">
        <v>199</v>
      </c>
      <c r="N30" s="23">
        <v>45625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27</v>
      </c>
      <c r="C31" s="18" t="s">
        <v>239</v>
      </c>
      <c r="D31" s="28">
        <v>352</v>
      </c>
      <c r="E31" s="28">
        <v>148</v>
      </c>
      <c r="F31" s="20">
        <f>(D31-E31)/E31</f>
        <v>1.3783783783783783</v>
      </c>
      <c r="G31" s="29">
        <v>88</v>
      </c>
      <c r="H31" s="21">
        <v>1</v>
      </c>
      <c r="I31" s="22">
        <v>88</v>
      </c>
      <c r="J31" s="22">
        <v>1</v>
      </c>
      <c r="K31" s="20" t="s">
        <v>15</v>
      </c>
      <c r="L31" s="28">
        <v>46730.77</v>
      </c>
      <c r="M31" s="29">
        <v>9289</v>
      </c>
      <c r="N31" s="23">
        <v>45541</v>
      </c>
      <c r="O31" s="30" t="s">
        <v>14</v>
      </c>
      <c r="R31" s="17"/>
    </row>
    <row r="32" spans="1:18" s="24" customFormat="1" ht="24.95" customHeight="1">
      <c r="A32" s="17">
        <v>30</v>
      </c>
      <c r="B32" s="21">
        <v>13</v>
      </c>
      <c r="C32" s="18" t="s">
        <v>316</v>
      </c>
      <c r="D32" s="28">
        <v>350.2</v>
      </c>
      <c r="E32" s="19">
        <v>2136</v>
      </c>
      <c r="F32" s="20">
        <f>(D32-E32)/E32</f>
        <v>-0.83604868913857677</v>
      </c>
      <c r="G32" s="29">
        <v>55</v>
      </c>
      <c r="H32" s="21">
        <v>4</v>
      </c>
      <c r="I32" s="22">
        <f>G32/H32</f>
        <v>13.75</v>
      </c>
      <c r="J32" s="22">
        <v>2</v>
      </c>
      <c r="K32" s="21">
        <v>6</v>
      </c>
      <c r="L32" s="28">
        <v>59708.9</v>
      </c>
      <c r="M32" s="29">
        <v>8908</v>
      </c>
      <c r="N32" s="23">
        <v>45597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22</v>
      </c>
      <c r="C33" s="18" t="s">
        <v>292</v>
      </c>
      <c r="D33" s="28">
        <v>283.60000000000002</v>
      </c>
      <c r="E33" s="19">
        <v>512</v>
      </c>
      <c r="F33" s="20">
        <f>(D33-E33)/E33</f>
        <v>-0.44609374999999996</v>
      </c>
      <c r="G33" s="29">
        <v>35</v>
      </c>
      <c r="H33" s="21">
        <v>2</v>
      </c>
      <c r="I33" s="22">
        <f>G33/H33</f>
        <v>17.5</v>
      </c>
      <c r="J33" s="22">
        <v>1</v>
      </c>
      <c r="K33" s="21">
        <v>8</v>
      </c>
      <c r="L33" s="28">
        <v>169923.47</v>
      </c>
      <c r="M33" s="29">
        <v>23204</v>
      </c>
      <c r="N33" s="23">
        <v>45583</v>
      </c>
      <c r="O33" s="30" t="s">
        <v>259</v>
      </c>
      <c r="R33" s="17"/>
    </row>
    <row r="34" spans="1:18" s="24" customFormat="1" ht="24.95" customHeight="1">
      <c r="A34" s="17">
        <v>32</v>
      </c>
      <c r="B34" s="28" t="s">
        <v>15</v>
      </c>
      <c r="C34" s="18" t="s">
        <v>146</v>
      </c>
      <c r="D34" s="19">
        <v>207.87</v>
      </c>
      <c r="E34" s="28" t="s">
        <v>15</v>
      </c>
      <c r="F34" s="20" t="s">
        <v>15</v>
      </c>
      <c r="G34" s="21">
        <v>28</v>
      </c>
      <c r="H34" s="21">
        <v>1</v>
      </c>
      <c r="I34" s="22">
        <f>G34/H34</f>
        <v>28</v>
      </c>
      <c r="J34" s="22">
        <v>1</v>
      </c>
      <c r="K34" s="21" t="s">
        <v>15</v>
      </c>
      <c r="L34" s="19">
        <v>1201417.17</v>
      </c>
      <c r="M34" s="21">
        <v>208807</v>
      </c>
      <c r="N34" s="23">
        <v>45478</v>
      </c>
      <c r="O34" s="30" t="s">
        <v>63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304</v>
      </c>
      <c r="D35" s="19">
        <v>170</v>
      </c>
      <c r="E35" s="28" t="s">
        <v>15</v>
      </c>
      <c r="F35" s="20" t="s">
        <v>15</v>
      </c>
      <c r="G35" s="21">
        <v>77</v>
      </c>
      <c r="H35" s="21">
        <v>1</v>
      </c>
      <c r="I35" s="22">
        <f>G35/H35</f>
        <v>77</v>
      </c>
      <c r="J35" s="22">
        <v>1</v>
      </c>
      <c r="K35" s="21" t="s">
        <v>15</v>
      </c>
      <c r="L35" s="19">
        <v>13202.98</v>
      </c>
      <c r="M35" s="21">
        <v>2001</v>
      </c>
      <c r="N35" s="23">
        <v>45590</v>
      </c>
      <c r="O35" s="30" t="s">
        <v>11</v>
      </c>
      <c r="R35" s="17"/>
    </row>
    <row r="36" spans="1:18" s="24" customFormat="1" ht="24.95" customHeight="1">
      <c r="A36" s="17">
        <v>34</v>
      </c>
      <c r="B36" s="21" t="s">
        <v>15</v>
      </c>
      <c r="C36" s="25" t="s">
        <v>276</v>
      </c>
      <c r="D36" s="19">
        <v>159</v>
      </c>
      <c r="E36" s="28" t="s">
        <v>15</v>
      </c>
      <c r="F36" s="20" t="s">
        <v>15</v>
      </c>
      <c r="G36" s="21">
        <v>53</v>
      </c>
      <c r="H36" s="21">
        <v>1</v>
      </c>
      <c r="I36" s="22">
        <f>G36/H36</f>
        <v>53</v>
      </c>
      <c r="J36" s="22">
        <v>1</v>
      </c>
      <c r="K36" s="21" t="s">
        <v>15</v>
      </c>
      <c r="L36" s="19">
        <v>4161.5</v>
      </c>
      <c r="M36" s="21">
        <v>1082</v>
      </c>
      <c r="N36" s="23">
        <v>45317</v>
      </c>
      <c r="O36" s="30" t="s">
        <v>217</v>
      </c>
      <c r="R36" s="17"/>
    </row>
    <row r="37" spans="1:18" s="24" customFormat="1" ht="24.95" customHeight="1">
      <c r="A37" s="17">
        <v>35</v>
      </c>
      <c r="B37" s="21" t="s">
        <v>15</v>
      </c>
      <c r="C37" s="25" t="s">
        <v>375</v>
      </c>
      <c r="D37" s="19">
        <v>120</v>
      </c>
      <c r="E37" s="28" t="s">
        <v>15</v>
      </c>
      <c r="F37" s="20" t="s">
        <v>15</v>
      </c>
      <c r="G37" s="21">
        <v>24</v>
      </c>
      <c r="H37" s="21">
        <v>1</v>
      </c>
      <c r="I37" s="22">
        <f>G37/H37</f>
        <v>24</v>
      </c>
      <c r="J37" s="22">
        <v>1</v>
      </c>
      <c r="K37" s="21" t="s">
        <v>15</v>
      </c>
      <c r="L37" s="19">
        <v>13431.43</v>
      </c>
      <c r="M37" s="21">
        <v>2638</v>
      </c>
      <c r="N37" s="23">
        <v>44673</v>
      </c>
      <c r="O37" s="30" t="s">
        <v>116</v>
      </c>
      <c r="R37" s="17"/>
    </row>
    <row r="38" spans="1:18" s="24" customFormat="1" ht="24.95" customHeight="1">
      <c r="A38" s="17">
        <v>36</v>
      </c>
      <c r="B38" s="28" t="s">
        <v>15</v>
      </c>
      <c r="C38" s="25" t="s">
        <v>104</v>
      </c>
      <c r="D38" s="19">
        <v>100.67</v>
      </c>
      <c r="E38" s="28" t="s">
        <v>15</v>
      </c>
      <c r="F38" s="20" t="s">
        <v>15</v>
      </c>
      <c r="G38" s="21">
        <v>27</v>
      </c>
      <c r="H38" s="21">
        <v>1</v>
      </c>
      <c r="I38" s="22">
        <f>G38/H38</f>
        <v>27</v>
      </c>
      <c r="J38" s="22">
        <v>1</v>
      </c>
      <c r="K38" s="21" t="s">
        <v>15</v>
      </c>
      <c r="L38" s="19">
        <v>139109.67000000001</v>
      </c>
      <c r="M38" s="21">
        <v>26966</v>
      </c>
      <c r="N38" s="23">
        <v>45331</v>
      </c>
      <c r="O38" s="30" t="s">
        <v>11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47</v>
      </c>
      <c r="D39" s="19">
        <v>96</v>
      </c>
      <c r="E39" s="28" t="s">
        <v>15</v>
      </c>
      <c r="F39" s="20" t="s">
        <v>15</v>
      </c>
      <c r="G39" s="21">
        <v>26</v>
      </c>
      <c r="H39" s="21">
        <v>2</v>
      </c>
      <c r="I39" s="22">
        <f>G39/H39</f>
        <v>13</v>
      </c>
      <c r="J39" s="22">
        <v>2</v>
      </c>
      <c r="K39" s="21" t="s">
        <v>15</v>
      </c>
      <c r="L39" s="19">
        <v>26002.05</v>
      </c>
      <c r="M39" s="21">
        <v>4426</v>
      </c>
      <c r="N39" s="23">
        <v>45359</v>
      </c>
      <c r="O39" s="30" t="s">
        <v>66</v>
      </c>
      <c r="R39" s="17"/>
    </row>
    <row r="40" spans="1:18" s="24" customFormat="1" ht="24.95" customHeight="1">
      <c r="A40" s="17">
        <v>38</v>
      </c>
      <c r="B40" s="21">
        <v>26</v>
      </c>
      <c r="C40" s="18" t="s">
        <v>282</v>
      </c>
      <c r="D40" s="28">
        <v>80</v>
      </c>
      <c r="E40" s="19">
        <v>150</v>
      </c>
      <c r="F40" s="20">
        <f>(D40-E40)/E40</f>
        <v>-0.46666666666666667</v>
      </c>
      <c r="G40" s="29">
        <v>16</v>
      </c>
      <c r="H40" s="20" t="s">
        <v>15</v>
      </c>
      <c r="I40" s="20" t="s">
        <v>15</v>
      </c>
      <c r="J40" s="22">
        <v>1</v>
      </c>
      <c r="K40" s="21">
        <v>9</v>
      </c>
      <c r="L40" s="28">
        <v>53851</v>
      </c>
      <c r="M40" s="29">
        <v>10480</v>
      </c>
      <c r="N40" s="23">
        <v>45576</v>
      </c>
      <c r="O40" s="30" t="s">
        <v>13</v>
      </c>
      <c r="R40" s="17"/>
    </row>
    <row r="41" spans="1:18" s="24" customFormat="1" ht="24.95" customHeight="1">
      <c r="A41" s="17">
        <v>39</v>
      </c>
      <c r="B41" s="21">
        <v>30</v>
      </c>
      <c r="C41" s="25" t="s">
        <v>359</v>
      </c>
      <c r="D41" s="19">
        <v>30</v>
      </c>
      <c r="E41" s="19">
        <v>38</v>
      </c>
      <c r="F41" s="20">
        <f>(D41-E41)/E41</f>
        <v>-0.21052631578947367</v>
      </c>
      <c r="G41" s="21">
        <v>6</v>
      </c>
      <c r="H41" s="28" t="s">
        <v>15</v>
      </c>
      <c r="I41" s="20" t="s">
        <v>15</v>
      </c>
      <c r="J41" s="22">
        <v>2</v>
      </c>
      <c r="K41" s="22">
        <v>3</v>
      </c>
      <c r="L41" s="19">
        <v>3053</v>
      </c>
      <c r="M41" s="21">
        <v>472</v>
      </c>
      <c r="N41" s="23">
        <v>45618</v>
      </c>
      <c r="O41" s="30" t="s">
        <v>13</v>
      </c>
      <c r="R41" s="17"/>
    </row>
    <row r="42" spans="1:18" s="24" customFormat="1" ht="24.95" customHeight="1">
      <c r="A42" s="17">
        <v>40</v>
      </c>
      <c r="B42" s="21">
        <v>20</v>
      </c>
      <c r="C42" s="18" t="s">
        <v>337</v>
      </c>
      <c r="D42" s="28">
        <v>17</v>
      </c>
      <c r="E42" s="19">
        <v>634.97</v>
      </c>
      <c r="F42" s="20">
        <f>(D42-E42)/E42</f>
        <v>-0.97322708159440607</v>
      </c>
      <c r="G42" s="29">
        <v>4</v>
      </c>
      <c r="H42" s="21">
        <v>1</v>
      </c>
      <c r="I42" s="22">
        <f>G42/H42</f>
        <v>4</v>
      </c>
      <c r="J42" s="22">
        <v>1</v>
      </c>
      <c r="K42" s="21">
        <v>4</v>
      </c>
      <c r="L42" s="28">
        <v>22064.94</v>
      </c>
      <c r="M42" s="29">
        <v>3992</v>
      </c>
      <c r="N42" s="23">
        <v>45611</v>
      </c>
      <c r="O42" s="30" t="s">
        <v>11</v>
      </c>
      <c r="R42" s="17"/>
    </row>
    <row r="43" spans="1:18" ht="24.95" customHeight="1">
      <c r="A43" s="46"/>
      <c r="B43" s="57" t="s">
        <v>26</v>
      </c>
      <c r="C43" s="48" t="s">
        <v>382</v>
      </c>
      <c r="D43" s="49">
        <f>SUBTOTAL(109,Table132456789101112131415171618281920212223242526272930[Pajamos 
(GBO)])</f>
        <v>472079.87999999983</v>
      </c>
      <c r="E43" s="49" t="s">
        <v>370</v>
      </c>
      <c r="F43" s="50">
        <f t="shared" ref="F43" si="0">(D43-E43)/E43</f>
        <v>-0.12413981706525198</v>
      </c>
      <c r="G43" s="52">
        <f>SUBTOTAL(109,Table132456789101112131415171618281920212223242526272930[Žiūrovų sk. 
(ADM)])</f>
        <v>71176</v>
      </c>
      <c r="H43" s="57"/>
      <c r="I43" s="46"/>
      <c r="J43" s="46"/>
      <c r="K43" s="57"/>
      <c r="L43" s="54"/>
      <c r="M43" s="57"/>
      <c r="N43" s="46"/>
      <c r="O43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20" sqref="C20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C20" sqref="C20:O20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183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2" sqref="C32:O32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31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12" zoomScale="60" zoomScaleNormal="60" workbookViewId="0">
      <selection activeCell="B31" sqref="B31:O3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0" zoomScale="60" zoomScaleNormal="60" workbookViewId="0">
      <selection activeCell="C23" sqref="C23:O23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>
      <c r="F46" s="3"/>
      <c r="L46" s="2"/>
    </row>
    <row r="47" spans="1:15" ht="11.25" hidden="1">
      <c r="F47" s="3"/>
      <c r="L47" s="2"/>
    </row>
    <row r="48" spans="1:15" ht="11.25" hidden="1">
      <c r="F48" s="3"/>
      <c r="L48" s="2"/>
    </row>
    <row r="49" spans="6:12" ht="11.25" hidden="1">
      <c r="F49" s="3"/>
      <c r="L49" s="2"/>
    </row>
    <row r="50" spans="6:12" ht="11.25" hidden="1">
      <c r="F50" s="3"/>
      <c r="L50" s="2"/>
    </row>
    <row r="51" spans="6:12" ht="11.25" hidden="1">
      <c r="F51" s="3"/>
      <c r="L51" s="2"/>
    </row>
    <row r="52" spans="6:12" ht="11.25" hidden="1">
      <c r="F52" s="3"/>
      <c r="L52" s="2"/>
    </row>
    <row r="53" spans="6:12" ht="11.25" hidden="1">
      <c r="F53" s="3"/>
      <c r="L53" s="2"/>
    </row>
    <row r="54" spans="6:12" ht="11.25" hidden="1">
      <c r="F54" s="3"/>
      <c r="L54" s="2"/>
    </row>
    <row r="55" spans="6:12" ht="11.25" hidden="1">
      <c r="F55" s="3"/>
      <c r="L55" s="2"/>
    </row>
    <row r="56" spans="6:12" ht="11.25" hidden="1">
      <c r="F56" s="3"/>
      <c r="L56" s="2"/>
    </row>
    <row r="57" spans="6:12" ht="11.25" hidden="1">
      <c r="F57" s="3"/>
      <c r="L57" s="2"/>
    </row>
    <row r="58" spans="6:12" ht="11.25" hidden="1">
      <c r="F58" s="3"/>
      <c r="L58" s="2"/>
    </row>
    <row r="59" spans="6:12" ht="11.25" hidden="1">
      <c r="F59" s="3"/>
    </row>
    <row r="60" spans="6:12" ht="11.25" hidden="1">
      <c r="F60" s="3"/>
    </row>
    <row r="61" spans="6:12" ht="11.25" hidden="1">
      <c r="F61" s="3"/>
    </row>
    <row r="62" spans="6:12" ht="11.25" hidden="1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31" zoomScale="60" zoomScaleNormal="60" workbookViewId="0">
      <selection activeCell="C44" sqref="C44:XFD44"/>
    </sheetView>
  </sheetViews>
  <sheetFormatPr defaultColWidth="0" defaultRowHeight="0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>
      <c r="F51" s="3"/>
      <c r="L51" s="2"/>
    </row>
    <row r="52" spans="1:16" ht="11.25" hidden="1">
      <c r="F52" s="3"/>
      <c r="L52" s="2"/>
    </row>
    <row r="53" spans="1:16" ht="11.25" hidden="1">
      <c r="F53" s="3"/>
      <c r="L53" s="2"/>
    </row>
    <row r="54" spans="1:16" ht="11.25" hidden="1">
      <c r="F54" s="3"/>
      <c r="L54" s="2"/>
    </row>
    <row r="55" spans="1:16" ht="11.25" hidden="1">
      <c r="F55" s="3"/>
      <c r="L55" s="2"/>
    </row>
    <row r="56" spans="1:16" ht="11.25" hidden="1">
      <c r="F56" s="3"/>
      <c r="L56" s="2"/>
    </row>
    <row r="57" spans="1:16" ht="11.25" hidden="1">
      <c r="F57" s="3"/>
      <c r="L57" s="2"/>
    </row>
    <row r="58" spans="1:16" ht="11.25" hidden="1">
      <c r="F58" s="3"/>
      <c r="L58" s="2"/>
    </row>
    <row r="59" spans="1:16" ht="11.25" hidden="1">
      <c r="F59" s="3"/>
      <c r="L59" s="2"/>
    </row>
    <row r="60" spans="1:16" ht="11.25" hidden="1">
      <c r="F60" s="3"/>
      <c r="L60" s="2"/>
    </row>
    <row r="61" spans="1:16" ht="11.25" hidden="1">
      <c r="F61" s="3"/>
      <c r="L61" s="2"/>
    </row>
    <row r="62" spans="1:16" ht="11.25" hidden="1">
      <c r="F62" s="3"/>
      <c r="L62" s="2"/>
    </row>
    <row r="63" spans="1:16" ht="11.25" hidden="1">
      <c r="F63" s="3"/>
      <c r="L63" s="2"/>
    </row>
    <row r="64" spans="1:16" ht="11.25" hidden="1">
      <c r="F64" s="3"/>
    </row>
    <row r="65" spans="6:6" ht="11.25" hidden="1">
      <c r="F65" s="3"/>
    </row>
    <row r="66" spans="6:6" ht="11.25" hidden="1">
      <c r="F66" s="3"/>
    </row>
    <row r="67" spans="6:6" ht="11.25" hidden="1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  <c r="L52" s="2"/>
    </row>
    <row r="53" spans="6:12" hidden="1">
      <c r="F53" s="3"/>
    </row>
    <row r="54" spans="6:12" hidden="1">
      <c r="F54" s="3"/>
    </row>
    <row r="55" spans="6:12" hidden="1">
      <c r="F55" s="3"/>
    </row>
    <row r="56" spans="6:12" hidden="1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E446-9FF7-4ACB-865D-A2FFEEA82D24}">
  <dimension ref="A1:R34"/>
  <sheetViews>
    <sheetView topLeftCell="A3" zoomScale="60" zoomScaleNormal="60" workbookViewId="0">
      <selection activeCell="C33" sqref="C33:O33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361</v>
      </c>
      <c r="D3" s="19">
        <v>295392.94</v>
      </c>
      <c r="E3" s="28" t="s">
        <v>15</v>
      </c>
      <c r="F3" s="20" t="s">
        <v>15</v>
      </c>
      <c r="G3" s="21">
        <v>48291</v>
      </c>
      <c r="H3" s="21">
        <v>656</v>
      </c>
      <c r="I3" s="22">
        <f>G3/H3</f>
        <v>73.614329268292678</v>
      </c>
      <c r="J3" s="22">
        <v>34</v>
      </c>
      <c r="K3" s="21">
        <v>1</v>
      </c>
      <c r="L3" s="19">
        <v>305663.43</v>
      </c>
      <c r="M3" s="21">
        <v>50155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1</v>
      </c>
      <c r="C4" s="25" t="s">
        <v>340</v>
      </c>
      <c r="D4" s="19">
        <v>94757.22</v>
      </c>
      <c r="E4" s="19">
        <v>169605.08</v>
      </c>
      <c r="F4" s="20">
        <f>(D4-E4)/E4</f>
        <v>-0.44130671086031142</v>
      </c>
      <c r="G4" s="21">
        <v>11574</v>
      </c>
      <c r="H4" s="21">
        <v>312</v>
      </c>
      <c r="I4" s="22">
        <f>G4/H4</f>
        <v>37.096153846153847</v>
      </c>
      <c r="J4" s="22">
        <v>21</v>
      </c>
      <c r="K4" s="21">
        <v>3</v>
      </c>
      <c r="L4" s="19">
        <v>530767.43999999994</v>
      </c>
      <c r="M4" s="21">
        <v>63615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>
        <v>2</v>
      </c>
      <c r="C5" s="25" t="s">
        <v>328</v>
      </c>
      <c r="D5" s="19">
        <v>37473</v>
      </c>
      <c r="E5" s="19">
        <v>65683</v>
      </c>
      <c r="F5" s="20">
        <f>(D5-E5)/E5</f>
        <v>-0.42948708189333618</v>
      </c>
      <c r="G5" s="21">
        <v>5140</v>
      </c>
      <c r="H5" s="19" t="s">
        <v>15</v>
      </c>
      <c r="I5" s="19" t="s">
        <v>15</v>
      </c>
      <c r="J5" s="19" t="s">
        <v>15</v>
      </c>
      <c r="K5" s="22">
        <v>5</v>
      </c>
      <c r="L5" s="19">
        <v>504293</v>
      </c>
      <c r="M5" s="21">
        <v>71041</v>
      </c>
      <c r="N5" s="23">
        <v>45597</v>
      </c>
      <c r="O5" s="30" t="s">
        <v>329</v>
      </c>
    </row>
    <row r="6" spans="1:15" s="69" customFormat="1" ht="24.95" customHeight="1">
      <c r="A6" s="17">
        <v>4</v>
      </c>
      <c r="B6" s="21" t="s">
        <v>17</v>
      </c>
      <c r="C6" s="18" t="s">
        <v>360</v>
      </c>
      <c r="D6" s="28">
        <v>33519.230000000003</v>
      </c>
      <c r="E6" s="19" t="s">
        <v>15</v>
      </c>
      <c r="F6" s="19" t="s">
        <v>15</v>
      </c>
      <c r="G6" s="29">
        <v>5240</v>
      </c>
      <c r="H6" s="21">
        <v>288</v>
      </c>
      <c r="I6" s="22">
        <f>G6/H6</f>
        <v>18.194444444444443</v>
      </c>
      <c r="J6" s="22">
        <v>20</v>
      </c>
      <c r="K6" s="21">
        <v>1</v>
      </c>
      <c r="L6" s="28">
        <v>38927.32</v>
      </c>
      <c r="M6" s="29">
        <v>5957</v>
      </c>
      <c r="N6" s="23">
        <v>45625</v>
      </c>
      <c r="O6" s="30" t="s">
        <v>11</v>
      </c>
    </row>
    <row r="7" spans="1:15" s="69" customFormat="1" ht="24.95" customHeight="1">
      <c r="A7" s="17">
        <v>5</v>
      </c>
      <c r="B7" s="21">
        <v>4</v>
      </c>
      <c r="C7" s="25" t="s">
        <v>333</v>
      </c>
      <c r="D7" s="19">
        <v>18113.89</v>
      </c>
      <c r="E7" s="19">
        <v>30075.43</v>
      </c>
      <c r="F7" s="20">
        <f t="shared" ref="F7:F13" si="0">(D7-E7)/E7</f>
        <v>-0.39771800436435989</v>
      </c>
      <c r="G7" s="21">
        <v>2728</v>
      </c>
      <c r="H7" s="21">
        <v>121</v>
      </c>
      <c r="I7" s="22">
        <f>G7/H7</f>
        <v>22.545454545454547</v>
      </c>
      <c r="J7" s="22">
        <v>10</v>
      </c>
      <c r="K7" s="21">
        <v>4</v>
      </c>
      <c r="L7" s="19">
        <v>124665.32</v>
      </c>
      <c r="M7" s="21">
        <v>18550</v>
      </c>
      <c r="N7" s="23">
        <v>45604</v>
      </c>
      <c r="O7" s="30" t="s">
        <v>12</v>
      </c>
    </row>
    <row r="8" spans="1:15" s="69" customFormat="1" ht="24.95" customHeight="1">
      <c r="A8" s="17">
        <v>6</v>
      </c>
      <c r="B8" s="21">
        <v>3</v>
      </c>
      <c r="C8" s="18" t="s">
        <v>351</v>
      </c>
      <c r="D8" s="28">
        <v>17667.28</v>
      </c>
      <c r="E8" s="28">
        <v>33398.839999999997</v>
      </c>
      <c r="F8" s="20">
        <f t="shared" si="0"/>
        <v>-0.47102114923751842</v>
      </c>
      <c r="G8" s="29">
        <v>2576</v>
      </c>
      <c r="H8" s="21">
        <v>93</v>
      </c>
      <c r="I8" s="22">
        <f>G8/H8</f>
        <v>27.698924731182796</v>
      </c>
      <c r="J8" s="22">
        <v>12</v>
      </c>
      <c r="K8" s="21">
        <v>2</v>
      </c>
      <c r="L8" s="28">
        <v>51066.119999999995</v>
      </c>
      <c r="M8" s="29">
        <v>7354</v>
      </c>
      <c r="N8" s="23">
        <v>45618</v>
      </c>
      <c r="O8" s="30" t="s">
        <v>14</v>
      </c>
    </row>
    <row r="9" spans="1:15" s="69" customFormat="1" ht="24.95" customHeight="1">
      <c r="A9" s="17">
        <v>7</v>
      </c>
      <c r="B9" s="21">
        <v>6</v>
      </c>
      <c r="C9" s="25" t="s">
        <v>343</v>
      </c>
      <c r="D9" s="19">
        <v>8378</v>
      </c>
      <c r="E9" s="28">
        <v>23192</v>
      </c>
      <c r="F9" s="20">
        <f t="shared" si="0"/>
        <v>-0.6387547430148327</v>
      </c>
      <c r="G9" s="21">
        <v>1493</v>
      </c>
      <c r="H9" s="19" t="s">
        <v>15</v>
      </c>
      <c r="I9" s="19" t="s">
        <v>15</v>
      </c>
      <c r="J9" s="22">
        <v>14</v>
      </c>
      <c r="K9" s="21">
        <v>4</v>
      </c>
      <c r="L9" s="19">
        <v>83809</v>
      </c>
      <c r="M9" s="21">
        <v>15605</v>
      </c>
      <c r="N9" s="23">
        <v>45604</v>
      </c>
      <c r="O9" s="30" t="s">
        <v>13</v>
      </c>
    </row>
    <row r="10" spans="1:15" s="69" customFormat="1" ht="24.95" customHeight="1">
      <c r="A10" s="17">
        <v>8</v>
      </c>
      <c r="B10" s="21">
        <v>5</v>
      </c>
      <c r="C10" s="18" t="s">
        <v>310</v>
      </c>
      <c r="D10" s="28">
        <v>7464.01</v>
      </c>
      <c r="E10" s="19">
        <v>27328.26</v>
      </c>
      <c r="F10" s="20">
        <f t="shared" si="0"/>
        <v>-0.72687576889271399</v>
      </c>
      <c r="G10" s="29">
        <v>1326</v>
      </c>
      <c r="H10" s="21">
        <v>117</v>
      </c>
      <c r="I10" s="22">
        <f t="shared" ref="I10:I27" si="1">G10/H10</f>
        <v>11.333333333333334</v>
      </c>
      <c r="J10" s="22">
        <v>16</v>
      </c>
      <c r="K10" s="21">
        <v>6</v>
      </c>
      <c r="L10" s="28">
        <v>272372.38</v>
      </c>
      <c r="M10" s="29">
        <v>49099</v>
      </c>
      <c r="N10" s="23">
        <v>45590</v>
      </c>
      <c r="O10" s="30" t="s">
        <v>63</v>
      </c>
    </row>
    <row r="11" spans="1:15" s="69" customFormat="1" ht="24.95" customHeight="1">
      <c r="A11" s="17">
        <v>9</v>
      </c>
      <c r="B11" s="21">
        <v>7</v>
      </c>
      <c r="C11" s="18" t="s">
        <v>305</v>
      </c>
      <c r="D11" s="28">
        <v>3923.16</v>
      </c>
      <c r="E11" s="19">
        <v>13894.05</v>
      </c>
      <c r="F11" s="20">
        <f t="shared" si="0"/>
        <v>-0.71763740593995273</v>
      </c>
      <c r="G11" s="29">
        <v>575</v>
      </c>
      <c r="H11" s="21">
        <v>34</v>
      </c>
      <c r="I11" s="22">
        <f t="shared" si="1"/>
        <v>16.911764705882351</v>
      </c>
      <c r="J11" s="22">
        <v>5</v>
      </c>
      <c r="K11" s="21">
        <v>6</v>
      </c>
      <c r="L11" s="28">
        <v>433751.71</v>
      </c>
      <c r="M11" s="29">
        <v>55492</v>
      </c>
      <c r="N11" s="23">
        <v>45590</v>
      </c>
      <c r="O11" s="30" t="s">
        <v>61</v>
      </c>
    </row>
    <row r="12" spans="1:15" s="69" customFormat="1" ht="24.95" customHeight="1">
      <c r="A12" s="17">
        <v>10</v>
      </c>
      <c r="B12" s="21">
        <v>11</v>
      </c>
      <c r="C12" s="25" t="s">
        <v>352</v>
      </c>
      <c r="D12" s="19">
        <v>3841.3000000000015</v>
      </c>
      <c r="E12" s="28">
        <v>6685.05</v>
      </c>
      <c r="F12" s="20">
        <f t="shared" si="0"/>
        <v>-0.42538948848550101</v>
      </c>
      <c r="G12" s="21">
        <v>532</v>
      </c>
      <c r="H12" s="21">
        <v>26</v>
      </c>
      <c r="I12" s="22">
        <f t="shared" si="1"/>
        <v>20.46153846153846</v>
      </c>
      <c r="J12" s="22">
        <v>5</v>
      </c>
      <c r="K12" s="21">
        <v>3</v>
      </c>
      <c r="L12" s="19">
        <v>19703.439999999999</v>
      </c>
      <c r="M12" s="21">
        <v>2766</v>
      </c>
      <c r="N12" s="23">
        <v>45611</v>
      </c>
      <c r="O12" s="30" t="s">
        <v>82</v>
      </c>
    </row>
    <row r="13" spans="1:15" s="69" customFormat="1" ht="24.95" customHeight="1">
      <c r="A13" s="17">
        <v>11</v>
      </c>
      <c r="B13" s="21">
        <v>9</v>
      </c>
      <c r="C13" s="25" t="s">
        <v>261</v>
      </c>
      <c r="D13" s="19">
        <v>3186.45</v>
      </c>
      <c r="E13" s="19">
        <v>9206.66</v>
      </c>
      <c r="F13" s="20">
        <f t="shared" si="0"/>
        <v>-0.65389728739847031</v>
      </c>
      <c r="G13" s="21">
        <v>556</v>
      </c>
      <c r="H13" s="21">
        <v>48</v>
      </c>
      <c r="I13" s="22">
        <f t="shared" si="1"/>
        <v>11.583333333333334</v>
      </c>
      <c r="J13" s="22">
        <v>5</v>
      </c>
      <c r="K13" s="22">
        <v>10</v>
      </c>
      <c r="L13" s="19">
        <v>285589.03000000003</v>
      </c>
      <c r="M13" s="21">
        <v>52268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 t="s">
        <v>23</v>
      </c>
      <c r="C14" s="25" t="s">
        <v>365</v>
      </c>
      <c r="D14" s="19">
        <v>2973.67</v>
      </c>
      <c r="E14" s="28" t="s">
        <v>15</v>
      </c>
      <c r="F14" s="20" t="s">
        <v>15</v>
      </c>
      <c r="G14" s="21">
        <v>486</v>
      </c>
      <c r="H14" s="21">
        <v>13</v>
      </c>
      <c r="I14" s="22">
        <f t="shared" si="1"/>
        <v>37.384615384615387</v>
      </c>
      <c r="J14" s="22">
        <v>11</v>
      </c>
      <c r="K14" s="21">
        <v>0</v>
      </c>
      <c r="L14" s="19">
        <v>2973.67</v>
      </c>
      <c r="M14" s="21">
        <v>486</v>
      </c>
      <c r="N14" s="23" t="s">
        <v>24</v>
      </c>
      <c r="O14" s="30" t="s">
        <v>63</v>
      </c>
    </row>
    <row r="15" spans="1:15" s="69" customFormat="1" ht="24.95" customHeight="1">
      <c r="A15" s="17">
        <v>13</v>
      </c>
      <c r="B15" s="21">
        <v>16</v>
      </c>
      <c r="C15" s="18" t="s">
        <v>316</v>
      </c>
      <c r="D15" s="28">
        <v>2136</v>
      </c>
      <c r="E15" s="19">
        <v>3080.34</v>
      </c>
      <c r="F15" s="20">
        <f>(D15-E15)/E15</f>
        <v>-0.30657005395508291</v>
      </c>
      <c r="G15" s="29">
        <v>374</v>
      </c>
      <c r="H15" s="21">
        <v>15</v>
      </c>
      <c r="I15" s="22">
        <f t="shared" si="1"/>
        <v>24.933333333333334</v>
      </c>
      <c r="J15" s="22">
        <v>5</v>
      </c>
      <c r="K15" s="21">
        <v>5</v>
      </c>
      <c r="L15" s="28">
        <v>59358.7</v>
      </c>
      <c r="M15" s="29">
        <v>8853</v>
      </c>
      <c r="N15" s="23">
        <v>45597</v>
      </c>
      <c r="O15" s="30" t="s">
        <v>11</v>
      </c>
    </row>
    <row r="16" spans="1:15" s="69" customFormat="1" ht="24.95" customHeight="1">
      <c r="A16" s="17">
        <v>14</v>
      </c>
      <c r="B16" s="21" t="s">
        <v>23</v>
      </c>
      <c r="C16" s="25" t="s">
        <v>366</v>
      </c>
      <c r="D16" s="19">
        <v>1581.45</v>
      </c>
      <c r="E16" s="28" t="s">
        <v>15</v>
      </c>
      <c r="F16" s="20" t="s">
        <v>15</v>
      </c>
      <c r="G16" s="21">
        <v>217</v>
      </c>
      <c r="H16" s="21">
        <v>9</v>
      </c>
      <c r="I16" s="22">
        <f t="shared" si="1"/>
        <v>24.111111111111111</v>
      </c>
      <c r="J16" s="22">
        <v>9</v>
      </c>
      <c r="K16" s="21">
        <v>0</v>
      </c>
      <c r="L16" s="19">
        <v>1581.45</v>
      </c>
      <c r="M16" s="21">
        <v>217</v>
      </c>
      <c r="N16" s="23" t="s">
        <v>24</v>
      </c>
      <c r="O16" s="30" t="s">
        <v>12</v>
      </c>
    </row>
    <row r="17" spans="1:18" s="69" customFormat="1" ht="24.95" customHeight="1">
      <c r="A17" s="17">
        <v>15</v>
      </c>
      <c r="B17" s="21">
        <v>14</v>
      </c>
      <c r="C17" s="18" t="s">
        <v>309</v>
      </c>
      <c r="D17" s="28">
        <v>1478.24</v>
      </c>
      <c r="E17" s="19">
        <v>4093.44</v>
      </c>
      <c r="F17" s="20">
        <f t="shared" ref="F17:F22" si="2">(D17-E17)/E17</f>
        <v>-0.63887585991244522</v>
      </c>
      <c r="G17" s="29">
        <v>251</v>
      </c>
      <c r="H17" s="21">
        <v>10</v>
      </c>
      <c r="I17" s="22">
        <f t="shared" si="1"/>
        <v>25.1</v>
      </c>
      <c r="J17" s="22">
        <v>3</v>
      </c>
      <c r="K17" s="21">
        <v>6</v>
      </c>
      <c r="L17" s="28">
        <v>91804.800000000003</v>
      </c>
      <c r="M17" s="29">
        <v>13552</v>
      </c>
      <c r="N17" s="23">
        <v>45590</v>
      </c>
      <c r="O17" s="30" t="s">
        <v>14</v>
      </c>
    </row>
    <row r="18" spans="1:18" s="69" customFormat="1" ht="24.95" customHeight="1">
      <c r="A18" s="17">
        <v>16</v>
      </c>
      <c r="B18" s="21">
        <v>10</v>
      </c>
      <c r="C18" s="25" t="s">
        <v>357</v>
      </c>
      <c r="D18" s="19">
        <v>1457.0300000000002</v>
      </c>
      <c r="E18" s="19">
        <v>6955.62</v>
      </c>
      <c r="F18" s="20">
        <f t="shared" si="2"/>
        <v>-0.79052478427516171</v>
      </c>
      <c r="G18" s="21">
        <v>247</v>
      </c>
      <c r="H18" s="21">
        <v>14</v>
      </c>
      <c r="I18" s="22">
        <f t="shared" si="1"/>
        <v>17.642857142857142</v>
      </c>
      <c r="J18" s="22">
        <v>5</v>
      </c>
      <c r="K18" s="22">
        <v>2</v>
      </c>
      <c r="L18" s="19">
        <v>8412.6500000000015</v>
      </c>
      <c r="M18" s="21">
        <v>1524</v>
      </c>
      <c r="N18" s="23">
        <v>45618</v>
      </c>
      <c r="O18" s="30" t="s">
        <v>82</v>
      </c>
    </row>
    <row r="19" spans="1:18" s="69" customFormat="1" ht="24.95" customHeight="1">
      <c r="A19" s="17">
        <v>17</v>
      </c>
      <c r="B19" s="21">
        <v>15</v>
      </c>
      <c r="C19" s="25" t="s">
        <v>358</v>
      </c>
      <c r="D19" s="19">
        <v>1190.3000000000002</v>
      </c>
      <c r="E19" s="19">
        <v>3531.1099999999997</v>
      </c>
      <c r="F19" s="20">
        <f t="shared" si="2"/>
        <v>-0.66291052955019802</v>
      </c>
      <c r="G19" s="21">
        <v>196</v>
      </c>
      <c r="H19" s="21">
        <v>10</v>
      </c>
      <c r="I19" s="22">
        <f t="shared" si="1"/>
        <v>19.600000000000001</v>
      </c>
      <c r="J19" s="22">
        <v>6</v>
      </c>
      <c r="K19" s="22">
        <v>2</v>
      </c>
      <c r="L19" s="19">
        <v>4721.41</v>
      </c>
      <c r="M19" s="21">
        <v>752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20</v>
      </c>
      <c r="C20" s="18" t="s">
        <v>240</v>
      </c>
      <c r="D20" s="28">
        <v>778.3</v>
      </c>
      <c r="E20" s="28">
        <v>794.4</v>
      </c>
      <c r="F20" s="20">
        <f t="shared" si="2"/>
        <v>-2.0266868076535778E-2</v>
      </c>
      <c r="G20" s="29">
        <v>98</v>
      </c>
      <c r="H20" s="21">
        <v>7</v>
      </c>
      <c r="I20" s="22">
        <f t="shared" si="1"/>
        <v>14</v>
      </c>
      <c r="J20" s="22">
        <v>1</v>
      </c>
      <c r="K20" s="21">
        <v>12</v>
      </c>
      <c r="L20" s="28">
        <v>117657.03</v>
      </c>
      <c r="M20" s="29">
        <v>17707</v>
      </c>
      <c r="N20" s="23">
        <v>45548</v>
      </c>
      <c r="O20" s="30" t="s">
        <v>11</v>
      </c>
    </row>
    <row r="21" spans="1:18" s="69" customFormat="1" ht="24.95" customHeight="1">
      <c r="A21" s="17">
        <v>19</v>
      </c>
      <c r="B21" s="21">
        <v>18</v>
      </c>
      <c r="C21" s="25" t="s">
        <v>268</v>
      </c>
      <c r="D21" s="19">
        <v>777.18</v>
      </c>
      <c r="E21" s="19">
        <v>2786.96</v>
      </c>
      <c r="F21" s="20">
        <f t="shared" si="2"/>
        <v>-0.72113700950139226</v>
      </c>
      <c r="G21" s="21">
        <v>116</v>
      </c>
      <c r="H21" s="21">
        <v>5</v>
      </c>
      <c r="I21" s="22">
        <f t="shared" si="1"/>
        <v>23.2</v>
      </c>
      <c r="J21" s="22">
        <v>3</v>
      </c>
      <c r="K21" s="22">
        <v>10</v>
      </c>
      <c r="L21" s="19">
        <v>128116.20000000003</v>
      </c>
      <c r="M21" s="21">
        <v>18982</v>
      </c>
      <c r="N21" s="23">
        <v>45562</v>
      </c>
      <c r="O21" s="53" t="s">
        <v>14</v>
      </c>
    </row>
    <row r="22" spans="1:18" s="69" customFormat="1" ht="24.95" customHeight="1">
      <c r="A22" s="17">
        <v>20</v>
      </c>
      <c r="B22" s="21">
        <v>12</v>
      </c>
      <c r="C22" s="18" t="s">
        <v>337</v>
      </c>
      <c r="D22" s="28">
        <v>634.97</v>
      </c>
      <c r="E22" s="19">
        <v>5836.72</v>
      </c>
      <c r="F22" s="20">
        <f t="shared" si="2"/>
        <v>-0.89121115969242992</v>
      </c>
      <c r="G22" s="29">
        <v>113</v>
      </c>
      <c r="H22" s="21">
        <v>12</v>
      </c>
      <c r="I22" s="22">
        <f t="shared" si="1"/>
        <v>9.4166666666666661</v>
      </c>
      <c r="J22" s="22">
        <v>4</v>
      </c>
      <c r="K22" s="21">
        <v>3</v>
      </c>
      <c r="L22" s="28">
        <v>22047.94</v>
      </c>
      <c r="M22" s="29">
        <v>3988</v>
      </c>
      <c r="N22" s="23">
        <v>45611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364</v>
      </c>
      <c r="D23" s="19">
        <v>633</v>
      </c>
      <c r="E23" s="28" t="s">
        <v>15</v>
      </c>
      <c r="F23" s="20" t="s">
        <v>15</v>
      </c>
      <c r="G23" s="21">
        <v>127</v>
      </c>
      <c r="H23" s="21">
        <v>17</v>
      </c>
      <c r="I23" s="22">
        <f t="shared" si="1"/>
        <v>7.4705882352941178</v>
      </c>
      <c r="J23" s="22">
        <v>5</v>
      </c>
      <c r="K23" s="21">
        <v>1</v>
      </c>
      <c r="L23" s="19">
        <v>633</v>
      </c>
      <c r="M23" s="21">
        <v>127</v>
      </c>
      <c r="N23" s="23">
        <v>45625</v>
      </c>
      <c r="O23" s="30" t="s">
        <v>217</v>
      </c>
    </row>
    <row r="24" spans="1:18" s="69" customFormat="1" ht="24.95" customHeight="1">
      <c r="A24" s="17">
        <v>22</v>
      </c>
      <c r="B24" s="21">
        <v>22</v>
      </c>
      <c r="C24" s="18" t="s">
        <v>292</v>
      </c>
      <c r="D24" s="28">
        <v>512</v>
      </c>
      <c r="E24" s="19">
        <v>572.70000000000005</v>
      </c>
      <c r="F24" s="20">
        <f>(D24-E24)/E24</f>
        <v>-0.10598917408765504</v>
      </c>
      <c r="G24" s="29">
        <v>66</v>
      </c>
      <c r="H24" s="21">
        <v>2</v>
      </c>
      <c r="I24" s="22">
        <f t="shared" si="1"/>
        <v>33</v>
      </c>
      <c r="J24" s="22">
        <v>1</v>
      </c>
      <c r="K24" s="21">
        <v>7</v>
      </c>
      <c r="L24" s="28">
        <v>169639.87</v>
      </c>
      <c r="M24" s="29">
        <v>23169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23</v>
      </c>
      <c r="C25" s="18" t="s">
        <v>315</v>
      </c>
      <c r="D25" s="28">
        <v>253.5</v>
      </c>
      <c r="E25" s="28">
        <v>450</v>
      </c>
      <c r="F25" s="20">
        <f>(D25-E25)/E25</f>
        <v>-0.43666666666666665</v>
      </c>
      <c r="G25" s="29">
        <v>33</v>
      </c>
      <c r="H25" s="21">
        <v>2</v>
      </c>
      <c r="I25" s="22">
        <f t="shared" si="1"/>
        <v>16.5</v>
      </c>
      <c r="J25" s="22">
        <v>1</v>
      </c>
      <c r="K25" s="21">
        <v>4</v>
      </c>
      <c r="L25" s="28">
        <v>24861.85</v>
      </c>
      <c r="M25" s="29">
        <v>3524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1" t="s">
        <v>15</v>
      </c>
      <c r="C26" s="25" t="s">
        <v>303</v>
      </c>
      <c r="D26" s="19">
        <v>218</v>
      </c>
      <c r="E26" s="28" t="s">
        <v>15</v>
      </c>
      <c r="F26" s="20" t="s">
        <v>15</v>
      </c>
      <c r="G26" s="21">
        <v>37</v>
      </c>
      <c r="H26" s="21">
        <v>2</v>
      </c>
      <c r="I26" s="22">
        <f t="shared" si="1"/>
        <v>18.5</v>
      </c>
      <c r="J26" s="22">
        <v>1</v>
      </c>
      <c r="K26" s="21" t="s">
        <v>15</v>
      </c>
      <c r="L26" s="19">
        <v>4673.1000000000004</v>
      </c>
      <c r="M26" s="21">
        <v>791</v>
      </c>
      <c r="N26" s="23">
        <v>45583</v>
      </c>
      <c r="O26" s="30" t="s">
        <v>25</v>
      </c>
    </row>
    <row r="27" spans="1:18" s="69" customFormat="1" ht="24.95" customHeight="1">
      <c r="A27" s="17">
        <v>25</v>
      </c>
      <c r="B27" s="21">
        <v>19</v>
      </c>
      <c r="C27" s="25" t="s">
        <v>353</v>
      </c>
      <c r="D27" s="19">
        <v>188</v>
      </c>
      <c r="E27" s="28">
        <v>1015</v>
      </c>
      <c r="F27" s="20">
        <f t="shared" ref="F27:F33" si="3">(D27-E27)/E27</f>
        <v>-0.81477832512315274</v>
      </c>
      <c r="G27" s="21">
        <v>38</v>
      </c>
      <c r="H27" s="21">
        <v>4</v>
      </c>
      <c r="I27" s="22">
        <f t="shared" si="1"/>
        <v>9.5</v>
      </c>
      <c r="J27" s="22">
        <v>2</v>
      </c>
      <c r="K27" s="20" t="s">
        <v>15</v>
      </c>
      <c r="L27" s="19">
        <v>1952</v>
      </c>
      <c r="M27" s="21">
        <v>366</v>
      </c>
      <c r="N27" s="23">
        <v>45576</v>
      </c>
      <c r="O27" s="30" t="s">
        <v>82</v>
      </c>
    </row>
    <row r="28" spans="1:18" s="69" customFormat="1" ht="24.95" customHeight="1">
      <c r="A28" s="17">
        <v>26</v>
      </c>
      <c r="B28" s="21">
        <v>34</v>
      </c>
      <c r="C28" s="18" t="s">
        <v>282</v>
      </c>
      <c r="D28" s="28">
        <v>150</v>
      </c>
      <c r="E28" s="19">
        <v>25</v>
      </c>
      <c r="F28" s="20">
        <f t="shared" si="3"/>
        <v>5</v>
      </c>
      <c r="G28" s="29">
        <v>30</v>
      </c>
      <c r="H28" s="20" t="s">
        <v>15</v>
      </c>
      <c r="I28" s="20" t="s">
        <v>15</v>
      </c>
      <c r="J28" s="22">
        <v>1</v>
      </c>
      <c r="K28" s="21">
        <v>8</v>
      </c>
      <c r="L28" s="28">
        <v>53771</v>
      </c>
      <c r="M28" s="29">
        <v>10464</v>
      </c>
      <c r="N28" s="23">
        <v>45576</v>
      </c>
      <c r="O28" s="30" t="s">
        <v>13</v>
      </c>
    </row>
    <row r="29" spans="1:18" s="24" customFormat="1" ht="24.95" customHeight="1">
      <c r="A29" s="17">
        <v>27</v>
      </c>
      <c r="B29" s="21">
        <v>33</v>
      </c>
      <c r="C29" s="18" t="s">
        <v>239</v>
      </c>
      <c r="D29" s="28">
        <v>148</v>
      </c>
      <c r="E29" s="28">
        <v>35</v>
      </c>
      <c r="F29" s="20">
        <f t="shared" si="3"/>
        <v>3.2285714285714286</v>
      </c>
      <c r="G29" s="29">
        <v>41</v>
      </c>
      <c r="H29" s="21">
        <v>1</v>
      </c>
      <c r="I29" s="22">
        <f>G29/H29</f>
        <v>41</v>
      </c>
      <c r="J29" s="22">
        <v>1</v>
      </c>
      <c r="K29" s="20" t="s">
        <v>15</v>
      </c>
      <c r="L29" s="28">
        <v>46378.77</v>
      </c>
      <c r="M29" s="29">
        <v>9201</v>
      </c>
      <c r="N29" s="23">
        <v>45541</v>
      </c>
      <c r="O29" s="30" t="s">
        <v>14</v>
      </c>
      <c r="R29" s="17"/>
    </row>
    <row r="30" spans="1:18" s="24" customFormat="1" ht="24.95" customHeight="1">
      <c r="A30" s="17">
        <v>28</v>
      </c>
      <c r="B30" s="21">
        <v>30</v>
      </c>
      <c r="C30" s="18" t="s">
        <v>272</v>
      </c>
      <c r="D30" s="28">
        <v>60</v>
      </c>
      <c r="E30" s="19">
        <v>106</v>
      </c>
      <c r="F30" s="20">
        <f t="shared" si="3"/>
        <v>-0.43396226415094341</v>
      </c>
      <c r="G30" s="29">
        <v>24</v>
      </c>
      <c r="H30" s="21">
        <v>1</v>
      </c>
      <c r="I30" s="22">
        <f>G30/H30</f>
        <v>24</v>
      </c>
      <c r="J30" s="22">
        <v>1</v>
      </c>
      <c r="K30" s="21">
        <v>7</v>
      </c>
      <c r="L30" s="28">
        <v>62810.19</v>
      </c>
      <c r="M30" s="29">
        <v>11949</v>
      </c>
      <c r="N30" s="23">
        <v>45583</v>
      </c>
      <c r="O30" s="30" t="s">
        <v>11</v>
      </c>
      <c r="R30" s="17"/>
    </row>
    <row r="31" spans="1:18" s="24" customFormat="1" ht="24.95" customHeight="1">
      <c r="A31" s="17">
        <v>29</v>
      </c>
      <c r="B31" s="21">
        <v>28</v>
      </c>
      <c r="C31" s="25" t="s">
        <v>347</v>
      </c>
      <c r="D31" s="19">
        <v>48</v>
      </c>
      <c r="E31" s="19">
        <v>119.6</v>
      </c>
      <c r="F31" s="20">
        <f t="shared" si="3"/>
        <v>-0.59866220735785947</v>
      </c>
      <c r="G31" s="21">
        <v>9</v>
      </c>
      <c r="H31" s="21">
        <v>6</v>
      </c>
      <c r="I31" s="22">
        <f>G31/H31</f>
        <v>1.5</v>
      </c>
      <c r="J31" s="22">
        <v>2</v>
      </c>
      <c r="K31" s="22">
        <v>2</v>
      </c>
      <c r="L31" s="19">
        <v>208.6</v>
      </c>
      <c r="M31" s="21">
        <v>36</v>
      </c>
      <c r="N31" s="23">
        <v>45618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17</v>
      </c>
      <c r="C32" s="25" t="s">
        <v>359</v>
      </c>
      <c r="D32" s="19">
        <v>38</v>
      </c>
      <c r="E32" s="19">
        <v>2985</v>
      </c>
      <c r="F32" s="20">
        <f t="shared" si="3"/>
        <v>-0.98726968174204355</v>
      </c>
      <c r="G32" s="21">
        <v>6</v>
      </c>
      <c r="H32" s="20" t="s">
        <v>15</v>
      </c>
      <c r="I32" s="20" t="s">
        <v>15</v>
      </c>
      <c r="J32" s="22">
        <v>2</v>
      </c>
      <c r="K32" s="22">
        <v>2</v>
      </c>
      <c r="L32" s="19">
        <v>3023</v>
      </c>
      <c r="M32" s="21">
        <v>466</v>
      </c>
      <c r="N32" s="23">
        <v>45618</v>
      </c>
      <c r="O32" s="30" t="s">
        <v>13</v>
      </c>
      <c r="R32" s="17"/>
    </row>
    <row r="33" spans="1:18" s="24" customFormat="1" ht="24.95" customHeight="1">
      <c r="A33" s="17">
        <v>31</v>
      </c>
      <c r="B33" s="21">
        <v>37</v>
      </c>
      <c r="C33" s="25" t="s">
        <v>331</v>
      </c>
      <c r="D33" s="19">
        <v>18</v>
      </c>
      <c r="E33" s="19">
        <v>4</v>
      </c>
      <c r="F33" s="20">
        <f t="shared" si="3"/>
        <v>3.5</v>
      </c>
      <c r="G33" s="21">
        <v>3</v>
      </c>
      <c r="H33" s="21">
        <v>1</v>
      </c>
      <c r="I33" s="22">
        <f>G33/H33</f>
        <v>3</v>
      </c>
      <c r="J33" s="22">
        <v>1</v>
      </c>
      <c r="K33" s="22">
        <v>5</v>
      </c>
      <c r="L33" s="19">
        <v>944</v>
      </c>
      <c r="M33" s="21">
        <v>155</v>
      </c>
      <c r="N33" s="23">
        <v>45597</v>
      </c>
      <c r="O33" s="30" t="s">
        <v>25</v>
      </c>
      <c r="R33" s="17"/>
    </row>
    <row r="34" spans="1:18" ht="24.95" customHeight="1">
      <c r="A34" s="46"/>
      <c r="B34" s="57" t="s">
        <v>26</v>
      </c>
      <c r="C34" s="48" t="s">
        <v>367</v>
      </c>
      <c r="D34" s="49">
        <f>SUBTOTAL(109,Table1324567891011121314151716182819202122232425262729[Pajamos 
(GBO)])</f>
        <v>538990.12000000011</v>
      </c>
      <c r="E34" s="49" t="s">
        <v>363</v>
      </c>
      <c r="F34" s="50">
        <f t="shared" ref="F34" si="4">(D34-E34)/E34</f>
        <v>0.25734268931635723</v>
      </c>
      <c r="G34" s="52">
        <f>SUBTOTAL(109,Table1324567891011121314151716182819202122232425262729[Žiūrovų sk. 
(ADM)])</f>
        <v>82543</v>
      </c>
      <c r="H34" s="57"/>
      <c r="I34" s="46"/>
      <c r="J34" s="46"/>
      <c r="K34" s="57"/>
      <c r="L34" s="54"/>
      <c r="M34" s="57"/>
      <c r="N34" s="46"/>
      <c r="O34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>
      <c r="F39" s="3"/>
      <c r="L39" s="2"/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</row>
    <row r="53" spans="6:12" hidden="1">
      <c r="F53" s="3"/>
    </row>
    <row r="54" spans="6:12" hidden="1">
      <c r="F54" s="3"/>
    </row>
    <row r="55" spans="6:12" hidden="1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AFE-F4C5-4810-BAAB-D7E3CFDF31D8}">
  <dimension ref="A1:R40"/>
  <sheetViews>
    <sheetView topLeftCell="A9" zoomScale="60" zoomScaleNormal="60" workbookViewId="0">
      <selection activeCell="N29" sqref="N29:O29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340</v>
      </c>
      <c r="D3" s="19">
        <v>169605.08</v>
      </c>
      <c r="E3" s="19">
        <v>249589.24</v>
      </c>
      <c r="F3" s="20">
        <f>(D3-E3)/E3</f>
        <v>-0.32046317381310191</v>
      </c>
      <c r="G3" s="21">
        <v>20372</v>
      </c>
      <c r="H3" s="21">
        <v>437</v>
      </c>
      <c r="I3" s="22">
        <f>G3/H3</f>
        <v>46.617848970251714</v>
      </c>
      <c r="J3" s="22">
        <v>22</v>
      </c>
      <c r="K3" s="21">
        <v>2</v>
      </c>
      <c r="L3" s="19">
        <v>436010.22</v>
      </c>
      <c r="M3" s="21">
        <v>52041</v>
      </c>
      <c r="N3" s="23">
        <v>45611</v>
      </c>
      <c r="O3" s="30" t="s">
        <v>259</v>
      </c>
    </row>
    <row r="4" spans="1:15" s="69" customFormat="1" ht="24.95" customHeight="1">
      <c r="A4" s="17">
        <v>2</v>
      </c>
      <c r="B4" s="21">
        <v>2</v>
      </c>
      <c r="C4" s="25" t="s">
        <v>328</v>
      </c>
      <c r="D4" s="19">
        <v>65683</v>
      </c>
      <c r="E4" s="19">
        <v>109565</v>
      </c>
      <c r="F4" s="20">
        <f>(D4-E4)/E4</f>
        <v>-0.40051111212522245</v>
      </c>
      <c r="G4" s="21">
        <v>9324</v>
      </c>
      <c r="H4" s="20" t="s">
        <v>15</v>
      </c>
      <c r="I4" s="20" t="s">
        <v>15</v>
      </c>
      <c r="J4" s="20" t="s">
        <v>15</v>
      </c>
      <c r="K4" s="22">
        <v>4</v>
      </c>
      <c r="L4" s="19">
        <v>466820</v>
      </c>
      <c r="M4" s="21">
        <v>65901</v>
      </c>
      <c r="N4" s="23">
        <v>45597</v>
      </c>
      <c r="O4" s="30" t="s">
        <v>329</v>
      </c>
    </row>
    <row r="5" spans="1:15" s="69" customFormat="1" ht="24.95" customHeight="1">
      <c r="A5" s="17">
        <v>3</v>
      </c>
      <c r="B5" s="21" t="s">
        <v>17</v>
      </c>
      <c r="C5" s="18" t="s">
        <v>351</v>
      </c>
      <c r="D5" s="28">
        <v>33398.839999999997</v>
      </c>
      <c r="E5" s="20" t="s">
        <v>15</v>
      </c>
      <c r="F5" s="20" t="s">
        <v>15</v>
      </c>
      <c r="G5" s="29">
        <v>4654</v>
      </c>
      <c r="H5" s="21">
        <v>156</v>
      </c>
      <c r="I5" s="22">
        <f>G5/H5</f>
        <v>29.833333333333332</v>
      </c>
      <c r="J5" s="22">
        <v>15</v>
      </c>
      <c r="K5" s="21">
        <v>1</v>
      </c>
      <c r="L5" s="28">
        <v>33398.839999999997</v>
      </c>
      <c r="M5" s="29">
        <v>4778</v>
      </c>
      <c r="N5" s="23">
        <v>45618</v>
      </c>
      <c r="O5" s="30" t="s">
        <v>14</v>
      </c>
    </row>
    <row r="6" spans="1:15" s="69" customFormat="1" ht="24.95" customHeight="1">
      <c r="A6" s="17">
        <v>4</v>
      </c>
      <c r="B6" s="21">
        <v>4</v>
      </c>
      <c r="C6" s="25" t="s">
        <v>333</v>
      </c>
      <c r="D6" s="19">
        <v>30075.43</v>
      </c>
      <c r="E6" s="19">
        <v>36738.06</v>
      </c>
      <c r="F6" s="20">
        <f>(D6-E6)/E6</f>
        <v>-0.18135497628345096</v>
      </c>
      <c r="G6" s="21">
        <v>4497</v>
      </c>
      <c r="H6" s="21">
        <v>150</v>
      </c>
      <c r="I6" s="22">
        <f>G6/H6</f>
        <v>29.98</v>
      </c>
      <c r="J6" s="22">
        <v>10</v>
      </c>
      <c r="K6" s="21">
        <v>3</v>
      </c>
      <c r="L6" s="19">
        <v>106551.43</v>
      </c>
      <c r="M6" s="21">
        <v>15822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3</v>
      </c>
      <c r="C7" s="18" t="s">
        <v>310</v>
      </c>
      <c r="D7" s="28">
        <v>27328.26</v>
      </c>
      <c r="E7" s="19">
        <v>38293.39</v>
      </c>
      <c r="F7" s="20">
        <f>(D7-E7)/E7</f>
        <v>-0.28634524130665895</v>
      </c>
      <c r="G7" s="29">
        <v>4751</v>
      </c>
      <c r="H7" s="21">
        <v>211</v>
      </c>
      <c r="I7" s="22">
        <f>G7/H7</f>
        <v>22.51658767772512</v>
      </c>
      <c r="J7" s="22">
        <v>17</v>
      </c>
      <c r="K7" s="21">
        <v>5</v>
      </c>
      <c r="L7" s="28">
        <v>264908.37</v>
      </c>
      <c r="M7" s="29">
        <v>47773</v>
      </c>
      <c r="N7" s="23">
        <v>45590</v>
      </c>
      <c r="O7" s="30" t="s">
        <v>63</v>
      </c>
    </row>
    <row r="8" spans="1:15" s="69" customFormat="1" ht="24.95" customHeight="1">
      <c r="A8" s="17">
        <v>6</v>
      </c>
      <c r="B8" s="21">
        <v>6</v>
      </c>
      <c r="C8" s="25" t="s">
        <v>343</v>
      </c>
      <c r="D8" s="19">
        <v>23192</v>
      </c>
      <c r="E8" s="28">
        <v>25509</v>
      </c>
      <c r="F8" s="20">
        <f>(D8-E8)/E8</f>
        <v>-9.0830687208436234E-2</v>
      </c>
      <c r="G8" s="21">
        <v>4254</v>
      </c>
      <c r="H8" s="22" t="s">
        <v>15</v>
      </c>
      <c r="I8" s="22" t="s">
        <v>15</v>
      </c>
      <c r="J8" s="22">
        <v>15</v>
      </c>
      <c r="K8" s="21">
        <v>3</v>
      </c>
      <c r="L8" s="19">
        <v>75431</v>
      </c>
      <c r="M8" s="21">
        <v>14112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>
        <v>5</v>
      </c>
      <c r="C9" s="18" t="s">
        <v>305</v>
      </c>
      <c r="D9" s="28">
        <v>13894.05</v>
      </c>
      <c r="E9" s="19">
        <v>28965.64</v>
      </c>
      <c r="F9" s="20">
        <f>(D9-E9)/E9</f>
        <v>-0.52032649718770241</v>
      </c>
      <c r="G9" s="29">
        <v>2042</v>
      </c>
      <c r="H9" s="21">
        <v>87</v>
      </c>
      <c r="I9" s="22">
        <f>G9/H9</f>
        <v>23.471264367816094</v>
      </c>
      <c r="J9" s="22">
        <v>11</v>
      </c>
      <c r="K9" s="21">
        <v>5</v>
      </c>
      <c r="L9" s="28">
        <v>429828.55</v>
      </c>
      <c r="M9" s="29">
        <v>54917</v>
      </c>
      <c r="N9" s="23">
        <v>45590</v>
      </c>
      <c r="O9" s="30" t="s">
        <v>61</v>
      </c>
    </row>
    <row r="10" spans="1:15" s="69" customFormat="1" ht="24.95" customHeight="1">
      <c r="A10" s="17">
        <v>8</v>
      </c>
      <c r="B10" s="29" t="s">
        <v>23</v>
      </c>
      <c r="C10" s="18" t="s">
        <v>361</v>
      </c>
      <c r="D10" s="28">
        <v>10270.49</v>
      </c>
      <c r="E10" s="28" t="s">
        <v>15</v>
      </c>
      <c r="F10" s="20" t="s">
        <v>15</v>
      </c>
      <c r="G10" s="29">
        <v>1864</v>
      </c>
      <c r="H10" s="21">
        <v>17</v>
      </c>
      <c r="I10" s="22">
        <f>G10/H10</f>
        <v>109.64705882352941</v>
      </c>
      <c r="J10" s="22">
        <v>11</v>
      </c>
      <c r="K10" s="21">
        <v>0</v>
      </c>
      <c r="L10" s="28">
        <v>10270.49</v>
      </c>
      <c r="M10" s="29">
        <v>1864</v>
      </c>
      <c r="N10" s="23" t="s">
        <v>24</v>
      </c>
      <c r="O10" s="30" t="s">
        <v>18</v>
      </c>
    </row>
    <row r="11" spans="1:15" s="69" customFormat="1" ht="24.95" customHeight="1">
      <c r="A11" s="17">
        <v>9</v>
      </c>
      <c r="B11" s="21">
        <v>9</v>
      </c>
      <c r="C11" s="25" t="s">
        <v>261</v>
      </c>
      <c r="D11" s="19">
        <v>9206.66</v>
      </c>
      <c r="E11" s="19">
        <v>9053.94</v>
      </c>
      <c r="F11" s="20">
        <f>(D11-E11)/E11</f>
        <v>1.6867794573412163E-2</v>
      </c>
      <c r="G11" s="21">
        <v>1690</v>
      </c>
      <c r="H11" s="21">
        <v>66</v>
      </c>
      <c r="I11" s="22">
        <f>G11/H11</f>
        <v>25.606060606060606</v>
      </c>
      <c r="J11" s="22">
        <v>6</v>
      </c>
      <c r="K11" s="22">
        <v>9</v>
      </c>
      <c r="L11" s="19">
        <v>282402.58</v>
      </c>
      <c r="M11" s="21">
        <v>51712</v>
      </c>
      <c r="N11" s="23">
        <v>45562</v>
      </c>
      <c r="O11" s="53" t="s">
        <v>11</v>
      </c>
    </row>
    <row r="12" spans="1:15" s="69" customFormat="1" ht="24.95" customHeight="1">
      <c r="A12" s="17">
        <v>10</v>
      </c>
      <c r="B12" s="21" t="s">
        <v>17</v>
      </c>
      <c r="C12" s="25" t="s">
        <v>357</v>
      </c>
      <c r="D12" s="19">
        <v>6955.62</v>
      </c>
      <c r="E12" s="19" t="s">
        <v>15</v>
      </c>
      <c r="F12" s="19" t="s">
        <v>15</v>
      </c>
      <c r="G12" s="21">
        <v>1277</v>
      </c>
      <c r="H12" s="21">
        <v>84</v>
      </c>
      <c r="I12" s="22">
        <v>20.169811320754718</v>
      </c>
      <c r="J12" s="22">
        <v>16</v>
      </c>
      <c r="K12" s="22">
        <v>1</v>
      </c>
      <c r="L12" s="19">
        <v>6955.62</v>
      </c>
      <c r="M12" s="21">
        <v>1277</v>
      </c>
      <c r="N12" s="23">
        <v>45618</v>
      </c>
      <c r="O12" s="30" t="s">
        <v>82</v>
      </c>
    </row>
    <row r="13" spans="1:15" s="69" customFormat="1" ht="24.95" customHeight="1">
      <c r="A13" s="17">
        <v>11</v>
      </c>
      <c r="B13" s="21">
        <v>8</v>
      </c>
      <c r="C13" s="25" t="s">
        <v>352</v>
      </c>
      <c r="D13" s="19">
        <v>6685.05</v>
      </c>
      <c r="E13" s="28">
        <v>9177.09</v>
      </c>
      <c r="F13" s="20">
        <f>(D13-E13)/E13</f>
        <v>-0.27155013190455796</v>
      </c>
      <c r="G13" s="21">
        <v>984</v>
      </c>
      <c r="H13" s="21">
        <v>44</v>
      </c>
      <c r="I13" s="22">
        <v>37.19047619047619</v>
      </c>
      <c r="J13" s="22">
        <v>6</v>
      </c>
      <c r="K13" s="21">
        <v>2</v>
      </c>
      <c r="L13" s="19">
        <v>15862.139999999998</v>
      </c>
      <c r="M13" s="21">
        <v>2234</v>
      </c>
      <c r="N13" s="23">
        <v>45611</v>
      </c>
      <c r="O13" s="30" t="s">
        <v>82</v>
      </c>
    </row>
    <row r="14" spans="1:15" s="69" customFormat="1" ht="24.95" customHeight="1">
      <c r="A14" s="17">
        <v>12</v>
      </c>
      <c r="B14" s="21">
        <v>7</v>
      </c>
      <c r="C14" s="18" t="s">
        <v>337</v>
      </c>
      <c r="D14" s="28">
        <v>5836.72</v>
      </c>
      <c r="E14" s="19">
        <v>14808.55</v>
      </c>
      <c r="F14" s="20">
        <f>(D14-E14)/E14</f>
        <v>-0.60585472581717981</v>
      </c>
      <c r="G14" s="29">
        <v>1065</v>
      </c>
      <c r="H14" s="21">
        <v>81</v>
      </c>
      <c r="I14" s="22">
        <f>G14/H14</f>
        <v>13.148148148148149</v>
      </c>
      <c r="J14" s="22">
        <v>14</v>
      </c>
      <c r="K14" s="21">
        <v>2</v>
      </c>
      <c r="L14" s="28">
        <v>21412.97</v>
      </c>
      <c r="M14" s="29">
        <v>3875</v>
      </c>
      <c r="N14" s="23">
        <v>45611</v>
      </c>
      <c r="O14" s="30" t="s">
        <v>11</v>
      </c>
    </row>
    <row r="15" spans="1:15" s="69" customFormat="1" ht="24.95" customHeight="1">
      <c r="A15" s="17">
        <v>13</v>
      </c>
      <c r="B15" s="21" t="s">
        <v>23</v>
      </c>
      <c r="C15" s="18" t="s">
        <v>360</v>
      </c>
      <c r="D15" s="28">
        <v>5328.09</v>
      </c>
      <c r="E15" s="19" t="s">
        <v>15</v>
      </c>
      <c r="F15" s="20" t="s">
        <v>15</v>
      </c>
      <c r="G15" s="29">
        <v>703</v>
      </c>
      <c r="H15" s="21">
        <v>10</v>
      </c>
      <c r="I15" s="22">
        <f>G15/H15</f>
        <v>70.3</v>
      </c>
      <c r="J15" s="22">
        <v>9</v>
      </c>
      <c r="K15" s="21">
        <v>0</v>
      </c>
      <c r="L15" s="28">
        <v>5328.09</v>
      </c>
      <c r="M15" s="29">
        <v>703</v>
      </c>
      <c r="N15" s="23" t="s">
        <v>24</v>
      </c>
      <c r="O15" s="30" t="s">
        <v>11</v>
      </c>
    </row>
    <row r="16" spans="1:15" s="69" customFormat="1" ht="24.95" customHeight="1">
      <c r="A16" s="17">
        <v>14</v>
      </c>
      <c r="B16" s="21">
        <v>10</v>
      </c>
      <c r="C16" s="18" t="s">
        <v>309</v>
      </c>
      <c r="D16" s="28">
        <v>4093.44</v>
      </c>
      <c r="E16" s="19">
        <v>7234.01</v>
      </c>
      <c r="F16" s="20">
        <f>(D16-E16)/E16</f>
        <v>-0.43413957127512959</v>
      </c>
      <c r="G16" s="29">
        <v>625</v>
      </c>
      <c r="H16" s="21">
        <v>28</v>
      </c>
      <c r="I16" s="22">
        <f>G16/H16</f>
        <v>22.321428571428573</v>
      </c>
      <c r="J16" s="22">
        <v>5</v>
      </c>
      <c r="K16" s="21">
        <v>5</v>
      </c>
      <c r="L16" s="28">
        <v>90326.56</v>
      </c>
      <c r="M16" s="29">
        <v>13301</v>
      </c>
      <c r="N16" s="23">
        <v>45590</v>
      </c>
      <c r="O16" s="30" t="s">
        <v>14</v>
      </c>
    </row>
    <row r="17" spans="1:18" s="69" customFormat="1" ht="24.95" customHeight="1">
      <c r="A17" s="17">
        <v>15</v>
      </c>
      <c r="B17" s="21" t="s">
        <v>17</v>
      </c>
      <c r="C17" s="25" t="s">
        <v>358</v>
      </c>
      <c r="D17" s="19">
        <v>3531.1099999999997</v>
      </c>
      <c r="E17" s="19" t="s">
        <v>15</v>
      </c>
      <c r="F17" s="19" t="s">
        <v>15</v>
      </c>
      <c r="G17" s="21">
        <v>556</v>
      </c>
      <c r="H17" s="21">
        <v>34</v>
      </c>
      <c r="I17" s="22">
        <v>17.823529411764707</v>
      </c>
      <c r="J17" s="22">
        <v>11</v>
      </c>
      <c r="K17" s="22">
        <v>1</v>
      </c>
      <c r="L17" s="19">
        <v>3531.1099999999997</v>
      </c>
      <c r="M17" s="21">
        <v>556</v>
      </c>
      <c r="N17" s="23">
        <v>45618</v>
      </c>
      <c r="O17" s="30" t="s">
        <v>82</v>
      </c>
    </row>
    <row r="18" spans="1:18" s="69" customFormat="1" ht="24.95" customHeight="1">
      <c r="A18" s="17">
        <v>16</v>
      </c>
      <c r="B18" s="21">
        <v>11</v>
      </c>
      <c r="C18" s="18" t="s">
        <v>316</v>
      </c>
      <c r="D18" s="28">
        <v>3080.34</v>
      </c>
      <c r="E18" s="19">
        <v>6332.7</v>
      </c>
      <c r="F18" s="20">
        <f>(D18-E18)/E18</f>
        <v>-0.51358188450423992</v>
      </c>
      <c r="G18" s="29">
        <v>464</v>
      </c>
      <c r="H18" s="21">
        <v>29</v>
      </c>
      <c r="I18" s="22">
        <f>G18/H18</f>
        <v>16</v>
      </c>
      <c r="J18" s="22">
        <v>8</v>
      </c>
      <c r="K18" s="21">
        <v>4</v>
      </c>
      <c r="L18" s="28">
        <v>56822.7</v>
      </c>
      <c r="M18" s="29">
        <v>8399</v>
      </c>
      <c r="N18" s="23">
        <v>45597</v>
      </c>
      <c r="O18" s="30" t="s">
        <v>11</v>
      </c>
    </row>
    <row r="19" spans="1:18" s="69" customFormat="1" ht="24.95" customHeight="1">
      <c r="A19" s="17">
        <v>17</v>
      </c>
      <c r="B19" s="21" t="s">
        <v>17</v>
      </c>
      <c r="C19" s="25" t="s">
        <v>359</v>
      </c>
      <c r="D19" s="19">
        <v>2985</v>
      </c>
      <c r="E19" s="20" t="s">
        <v>15</v>
      </c>
      <c r="F19" s="20" t="s">
        <v>15</v>
      </c>
      <c r="G19" s="21">
        <v>460</v>
      </c>
      <c r="H19" s="20" t="s">
        <v>15</v>
      </c>
      <c r="I19" s="20" t="s">
        <v>15</v>
      </c>
      <c r="J19" s="22">
        <v>12</v>
      </c>
      <c r="K19" s="22">
        <v>1</v>
      </c>
      <c r="L19" s="19">
        <v>2985</v>
      </c>
      <c r="M19" s="21">
        <v>460</v>
      </c>
      <c r="N19" s="23">
        <v>45618</v>
      </c>
      <c r="O19" s="30" t="s">
        <v>13</v>
      </c>
    </row>
    <row r="20" spans="1:18" s="69" customFormat="1" ht="24.95" customHeight="1">
      <c r="A20" s="17">
        <v>18</v>
      </c>
      <c r="B20" s="21">
        <v>13</v>
      </c>
      <c r="C20" s="25" t="s">
        <v>268</v>
      </c>
      <c r="D20" s="19">
        <v>2786.96</v>
      </c>
      <c r="E20" s="19">
        <v>2196.02</v>
      </c>
      <c r="F20" s="20">
        <f t="shared" ref="F20:F25" si="0">(D20-E20)/E20</f>
        <v>0.26909590987331627</v>
      </c>
      <c r="G20" s="21">
        <v>412</v>
      </c>
      <c r="H20" s="21">
        <v>14</v>
      </c>
      <c r="I20" s="22">
        <f>G20/H20</f>
        <v>29.428571428571427</v>
      </c>
      <c r="J20" s="22">
        <v>3</v>
      </c>
      <c r="K20" s="22">
        <v>9</v>
      </c>
      <c r="L20" s="19">
        <v>127339.02000000003</v>
      </c>
      <c r="M20" s="21">
        <v>18866</v>
      </c>
      <c r="N20" s="23">
        <v>45562</v>
      </c>
      <c r="O20" s="53" t="s">
        <v>14</v>
      </c>
    </row>
    <row r="21" spans="1:18" s="69" customFormat="1" ht="24.95" customHeight="1">
      <c r="A21" s="17">
        <v>19</v>
      </c>
      <c r="B21" s="21">
        <v>26</v>
      </c>
      <c r="C21" s="25" t="s">
        <v>353</v>
      </c>
      <c r="D21" s="19">
        <v>1015</v>
      </c>
      <c r="E21" s="28">
        <v>260</v>
      </c>
      <c r="F21" s="20">
        <f t="shared" si="0"/>
        <v>2.9038461538461537</v>
      </c>
      <c r="G21" s="21">
        <v>190</v>
      </c>
      <c r="H21" s="21">
        <v>8</v>
      </c>
      <c r="I21" s="22">
        <v>39.25</v>
      </c>
      <c r="J21" s="22">
        <v>4</v>
      </c>
      <c r="K21" s="21" t="s">
        <v>15</v>
      </c>
      <c r="L21" s="19">
        <v>1764</v>
      </c>
      <c r="M21" s="21">
        <v>328</v>
      </c>
      <c r="N21" s="23">
        <v>45576</v>
      </c>
      <c r="O21" s="30" t="s">
        <v>82</v>
      </c>
    </row>
    <row r="22" spans="1:18" s="69" customFormat="1" ht="24.95" customHeight="1">
      <c r="A22" s="17">
        <v>20</v>
      </c>
      <c r="B22" s="21">
        <v>15</v>
      </c>
      <c r="C22" s="18" t="s">
        <v>240</v>
      </c>
      <c r="D22" s="28">
        <v>794.4</v>
      </c>
      <c r="E22" s="28">
        <v>1804.8</v>
      </c>
      <c r="F22" s="20">
        <f t="shared" si="0"/>
        <v>-0.55984042553191493</v>
      </c>
      <c r="G22" s="29">
        <v>111</v>
      </c>
      <c r="H22" s="21">
        <v>9</v>
      </c>
      <c r="I22" s="22">
        <f t="shared" ref="I22:I35" si="1">G22/H22</f>
        <v>12.333333333333334</v>
      </c>
      <c r="J22" s="22">
        <v>1</v>
      </c>
      <c r="K22" s="21">
        <v>11</v>
      </c>
      <c r="L22" s="28">
        <v>116426.73</v>
      </c>
      <c r="M22" s="29">
        <v>17515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>
        <v>16</v>
      </c>
      <c r="C23" s="18" t="s">
        <v>300</v>
      </c>
      <c r="D23" s="28">
        <v>752</v>
      </c>
      <c r="E23" s="28">
        <v>1066.5</v>
      </c>
      <c r="F23" s="20">
        <f t="shared" si="0"/>
        <v>-0.29488982653539614</v>
      </c>
      <c r="G23" s="29">
        <v>118</v>
      </c>
      <c r="H23" s="21">
        <v>14</v>
      </c>
      <c r="I23" s="22">
        <f t="shared" si="1"/>
        <v>8.4285714285714288</v>
      </c>
      <c r="J23" s="22">
        <v>2</v>
      </c>
      <c r="K23" s="21">
        <v>6</v>
      </c>
      <c r="L23" s="28">
        <v>31690.27</v>
      </c>
      <c r="M23" s="29">
        <v>4885</v>
      </c>
      <c r="N23" s="23">
        <v>45583</v>
      </c>
      <c r="O23" s="30" t="s">
        <v>251</v>
      </c>
    </row>
    <row r="24" spans="1:18" s="69" customFormat="1" ht="24.95" customHeight="1">
      <c r="A24" s="17">
        <v>22</v>
      </c>
      <c r="B24" s="21">
        <v>14</v>
      </c>
      <c r="C24" s="18" t="s">
        <v>292</v>
      </c>
      <c r="D24" s="28">
        <v>572.70000000000005</v>
      </c>
      <c r="E24" s="19">
        <v>1953.5</v>
      </c>
      <c r="F24" s="20">
        <f t="shared" si="0"/>
        <v>-0.70683388789352442</v>
      </c>
      <c r="G24" s="29">
        <v>75</v>
      </c>
      <c r="H24" s="21">
        <v>2</v>
      </c>
      <c r="I24" s="22">
        <f t="shared" si="1"/>
        <v>37.5</v>
      </c>
      <c r="J24" s="22">
        <v>1</v>
      </c>
      <c r="K24" s="21">
        <v>6</v>
      </c>
      <c r="L24" s="28">
        <v>169127.87</v>
      </c>
      <c r="M24" s="29">
        <v>23103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12</v>
      </c>
      <c r="C25" s="18" t="s">
        <v>315</v>
      </c>
      <c r="D25" s="28">
        <v>450</v>
      </c>
      <c r="E25" s="28">
        <v>2773.8</v>
      </c>
      <c r="F25" s="20">
        <f t="shared" si="0"/>
        <v>-0.83776768332251783</v>
      </c>
      <c r="G25" s="29">
        <v>61</v>
      </c>
      <c r="H25" s="21">
        <v>5</v>
      </c>
      <c r="I25" s="22">
        <f t="shared" si="1"/>
        <v>12.2</v>
      </c>
      <c r="J25" s="22">
        <v>2</v>
      </c>
      <c r="K25" s="21">
        <v>3</v>
      </c>
      <c r="L25" s="28">
        <v>24608.35</v>
      </c>
      <c r="M25" s="29">
        <v>3491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8" t="s">
        <v>15</v>
      </c>
      <c r="C26" s="18" t="s">
        <v>105</v>
      </c>
      <c r="D26" s="28">
        <v>239</v>
      </c>
      <c r="E26" s="28" t="s">
        <v>15</v>
      </c>
      <c r="F26" s="20" t="s">
        <v>15</v>
      </c>
      <c r="G26" s="29">
        <v>45</v>
      </c>
      <c r="H26" s="21">
        <v>1</v>
      </c>
      <c r="I26" s="22">
        <f t="shared" si="1"/>
        <v>45</v>
      </c>
      <c r="J26" s="22">
        <v>1</v>
      </c>
      <c r="K26" s="21" t="s">
        <v>15</v>
      </c>
      <c r="L26" s="28">
        <v>60310.12</v>
      </c>
      <c r="M26" s="29">
        <v>9455</v>
      </c>
      <c r="N26" s="23">
        <v>45254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135</v>
      </c>
      <c r="D27" s="28">
        <v>139.37</v>
      </c>
      <c r="E27" s="28" t="s">
        <v>15</v>
      </c>
      <c r="F27" s="20" t="s">
        <v>15</v>
      </c>
      <c r="G27" s="29">
        <v>33</v>
      </c>
      <c r="H27" s="21">
        <v>2</v>
      </c>
      <c r="I27" s="22">
        <f t="shared" si="1"/>
        <v>16.5</v>
      </c>
      <c r="J27" s="22">
        <v>2</v>
      </c>
      <c r="K27" s="21" t="s">
        <v>15</v>
      </c>
      <c r="L27" s="28">
        <v>33399.480000000003</v>
      </c>
      <c r="M27" s="29">
        <v>5569</v>
      </c>
      <c r="N27" s="23">
        <v>45303</v>
      </c>
      <c r="O27" s="30" t="s">
        <v>66</v>
      </c>
    </row>
    <row r="28" spans="1:18" s="69" customFormat="1" ht="24.95" customHeight="1">
      <c r="A28" s="17">
        <v>26</v>
      </c>
      <c r="B28" s="21" t="s">
        <v>15</v>
      </c>
      <c r="C28" s="18" t="s">
        <v>339</v>
      </c>
      <c r="D28" s="28">
        <v>129</v>
      </c>
      <c r="E28" s="28" t="s">
        <v>15</v>
      </c>
      <c r="F28" s="20" t="s">
        <v>15</v>
      </c>
      <c r="G28" s="29">
        <v>43</v>
      </c>
      <c r="H28" s="21">
        <v>1</v>
      </c>
      <c r="I28" s="22">
        <f t="shared" si="1"/>
        <v>43</v>
      </c>
      <c r="J28" s="22">
        <v>1</v>
      </c>
      <c r="K28" s="21" t="s">
        <v>15</v>
      </c>
      <c r="L28" s="28" t="s">
        <v>362</v>
      </c>
      <c r="M28" s="29">
        <v>1373</v>
      </c>
      <c r="N28" s="23">
        <v>44007</v>
      </c>
      <c r="O28" s="30" t="s">
        <v>25</v>
      </c>
    </row>
    <row r="29" spans="1:18" s="69" customFormat="1" ht="24.95" customHeight="1">
      <c r="A29" s="17">
        <v>27</v>
      </c>
      <c r="B29" s="21">
        <v>25</v>
      </c>
      <c r="C29" s="18" t="s">
        <v>47</v>
      </c>
      <c r="D29" s="28">
        <v>122.14</v>
      </c>
      <c r="E29" s="28">
        <v>276</v>
      </c>
      <c r="F29" s="20">
        <f>(D29-E29)/E29</f>
        <v>-0.55746376811594212</v>
      </c>
      <c r="G29" s="29">
        <v>31</v>
      </c>
      <c r="H29" s="21">
        <v>1</v>
      </c>
      <c r="I29" s="22">
        <f t="shared" si="1"/>
        <v>31</v>
      </c>
      <c r="J29" s="22">
        <v>1</v>
      </c>
      <c r="K29" s="21" t="s">
        <v>15</v>
      </c>
      <c r="L29" s="28">
        <v>25336.05</v>
      </c>
      <c r="M29" s="29">
        <v>4305</v>
      </c>
      <c r="N29" s="23">
        <v>45359</v>
      </c>
      <c r="O29" s="30" t="s">
        <v>66</v>
      </c>
    </row>
    <row r="30" spans="1:18" s="24" customFormat="1" ht="24.95" customHeight="1">
      <c r="A30" s="17">
        <v>28</v>
      </c>
      <c r="B30" s="21" t="s">
        <v>17</v>
      </c>
      <c r="C30" s="25" t="s">
        <v>347</v>
      </c>
      <c r="D30" s="19">
        <v>119.6</v>
      </c>
      <c r="E30" s="19" t="s">
        <v>15</v>
      </c>
      <c r="F30" s="20" t="s">
        <v>15</v>
      </c>
      <c r="G30" s="21">
        <v>20</v>
      </c>
      <c r="H30" s="21">
        <v>7</v>
      </c>
      <c r="I30" s="22">
        <f t="shared" si="1"/>
        <v>2.8571428571428572</v>
      </c>
      <c r="J30" s="22">
        <v>4</v>
      </c>
      <c r="K30" s="22">
        <v>1</v>
      </c>
      <c r="L30" s="19">
        <v>160.6</v>
      </c>
      <c r="M30" s="21">
        <v>27</v>
      </c>
      <c r="N30" s="23">
        <v>45618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22</v>
      </c>
      <c r="C31" s="18" t="s">
        <v>319</v>
      </c>
      <c r="D31" s="28">
        <v>119</v>
      </c>
      <c r="E31" s="28">
        <v>388.6</v>
      </c>
      <c r="F31" s="20">
        <f t="shared" ref="F31:F37" si="2">(D31-E31)/E31</f>
        <v>-0.69377251672671125</v>
      </c>
      <c r="G31" s="29">
        <v>16</v>
      </c>
      <c r="H31" s="21">
        <v>1</v>
      </c>
      <c r="I31" s="22">
        <f t="shared" si="1"/>
        <v>16</v>
      </c>
      <c r="J31" s="22">
        <v>1</v>
      </c>
      <c r="K31" s="21">
        <v>5</v>
      </c>
      <c r="L31" s="28">
        <v>49319.75</v>
      </c>
      <c r="M31" s="29">
        <v>6970</v>
      </c>
      <c r="N31" s="23">
        <v>45590</v>
      </c>
      <c r="O31" s="30" t="s">
        <v>251</v>
      </c>
      <c r="R31" s="17"/>
    </row>
    <row r="32" spans="1:18" s="24" customFormat="1" ht="24.95" customHeight="1">
      <c r="A32" s="17">
        <v>30</v>
      </c>
      <c r="B32" s="21">
        <v>36</v>
      </c>
      <c r="C32" s="18" t="s">
        <v>272</v>
      </c>
      <c r="D32" s="28">
        <v>106</v>
      </c>
      <c r="E32" s="19">
        <v>22</v>
      </c>
      <c r="F32" s="20">
        <f t="shared" si="2"/>
        <v>3.8181818181818183</v>
      </c>
      <c r="G32" s="29">
        <v>30</v>
      </c>
      <c r="H32" s="21">
        <v>2</v>
      </c>
      <c r="I32" s="22">
        <f t="shared" si="1"/>
        <v>15</v>
      </c>
      <c r="J32" s="22">
        <v>2</v>
      </c>
      <c r="K32" s="21">
        <v>6</v>
      </c>
      <c r="L32" s="28">
        <v>62750.19</v>
      </c>
      <c r="M32" s="29">
        <v>11925</v>
      </c>
      <c r="N32" s="23">
        <v>45583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19</v>
      </c>
      <c r="C33" s="25" t="s">
        <v>330</v>
      </c>
      <c r="D33" s="19">
        <v>51.5</v>
      </c>
      <c r="E33" s="19">
        <v>496.48</v>
      </c>
      <c r="F33" s="20">
        <f t="shared" si="2"/>
        <v>-0.89626973896229456</v>
      </c>
      <c r="G33" s="21">
        <v>13</v>
      </c>
      <c r="H33" s="21">
        <v>2</v>
      </c>
      <c r="I33" s="22">
        <f t="shared" si="1"/>
        <v>6.5</v>
      </c>
      <c r="J33" s="22">
        <v>2</v>
      </c>
      <c r="K33" s="22">
        <v>4</v>
      </c>
      <c r="L33" s="19">
        <v>14842.66</v>
      </c>
      <c r="M33" s="21">
        <v>2773</v>
      </c>
      <c r="N33" s="23">
        <v>45597</v>
      </c>
      <c r="O33" s="30" t="s">
        <v>11</v>
      </c>
      <c r="R33" s="17"/>
    </row>
    <row r="34" spans="1:18" s="24" customFormat="1" ht="24.95" customHeight="1">
      <c r="A34" s="17">
        <v>32</v>
      </c>
      <c r="B34" s="21">
        <v>23</v>
      </c>
      <c r="C34" s="18" t="s">
        <v>304</v>
      </c>
      <c r="D34" s="28">
        <v>50</v>
      </c>
      <c r="E34" s="19">
        <v>342.2</v>
      </c>
      <c r="F34" s="20">
        <f t="shared" si="2"/>
        <v>-0.85388661601402693</v>
      </c>
      <c r="G34" s="29">
        <v>9</v>
      </c>
      <c r="H34" s="21">
        <v>1</v>
      </c>
      <c r="I34" s="22">
        <f t="shared" si="1"/>
        <v>9</v>
      </c>
      <c r="J34" s="22">
        <v>1</v>
      </c>
      <c r="K34" s="21">
        <v>5</v>
      </c>
      <c r="L34" s="28">
        <v>13032.98</v>
      </c>
      <c r="M34" s="29">
        <v>1924</v>
      </c>
      <c r="N34" s="23">
        <v>45590</v>
      </c>
      <c r="O34" s="30" t="s">
        <v>11</v>
      </c>
      <c r="R34" s="17"/>
    </row>
    <row r="35" spans="1:18" s="24" customFormat="1" ht="24.95" customHeight="1">
      <c r="A35" s="17">
        <v>33</v>
      </c>
      <c r="B35" s="21">
        <v>30</v>
      </c>
      <c r="C35" s="18" t="s">
        <v>239</v>
      </c>
      <c r="D35" s="28">
        <v>35</v>
      </c>
      <c r="E35" s="28">
        <v>130</v>
      </c>
      <c r="F35" s="20">
        <f t="shared" si="2"/>
        <v>-0.73076923076923073</v>
      </c>
      <c r="G35" s="29">
        <v>7</v>
      </c>
      <c r="H35" s="21">
        <v>1</v>
      </c>
      <c r="I35" s="22">
        <f t="shared" si="1"/>
        <v>7</v>
      </c>
      <c r="J35" s="22">
        <v>1</v>
      </c>
      <c r="K35" s="20" t="s">
        <v>15</v>
      </c>
      <c r="L35" s="28">
        <v>45664.859999999993</v>
      </c>
      <c r="M35" s="29">
        <v>9018</v>
      </c>
      <c r="N35" s="23">
        <v>45541</v>
      </c>
      <c r="O35" s="30" t="s">
        <v>14</v>
      </c>
      <c r="R35" s="17"/>
    </row>
    <row r="36" spans="1:18" s="24" customFormat="1" ht="24.95" customHeight="1">
      <c r="A36" s="17">
        <v>34</v>
      </c>
      <c r="B36" s="21">
        <v>24</v>
      </c>
      <c r="C36" s="18" t="s">
        <v>282</v>
      </c>
      <c r="D36" s="28">
        <v>25</v>
      </c>
      <c r="E36" s="19">
        <v>295</v>
      </c>
      <c r="F36" s="20">
        <f t="shared" si="2"/>
        <v>-0.9152542372881356</v>
      </c>
      <c r="G36" s="29">
        <v>5</v>
      </c>
      <c r="H36" s="20" t="s">
        <v>15</v>
      </c>
      <c r="I36" s="20" t="s">
        <v>15</v>
      </c>
      <c r="J36" s="22">
        <v>1</v>
      </c>
      <c r="K36" s="21">
        <v>7</v>
      </c>
      <c r="L36" s="28">
        <v>53621</v>
      </c>
      <c r="M36" s="29">
        <v>10434</v>
      </c>
      <c r="N36" s="23">
        <v>45576</v>
      </c>
      <c r="O36" s="30" t="s">
        <v>13</v>
      </c>
      <c r="R36" s="17"/>
    </row>
    <row r="37" spans="1:18" s="24" customFormat="1" ht="24.95" customHeight="1">
      <c r="A37" s="17">
        <v>35</v>
      </c>
      <c r="B37" s="21">
        <v>39</v>
      </c>
      <c r="C37" s="25" t="s">
        <v>326</v>
      </c>
      <c r="D37" s="19">
        <v>8</v>
      </c>
      <c r="E37" s="19">
        <v>6</v>
      </c>
      <c r="F37" s="20">
        <f t="shared" si="2"/>
        <v>0.33333333333333331</v>
      </c>
      <c r="G37" s="21">
        <v>2</v>
      </c>
      <c r="H37" s="21">
        <v>1</v>
      </c>
      <c r="I37" s="22">
        <f>G37/H37</f>
        <v>2</v>
      </c>
      <c r="J37" s="22">
        <v>1</v>
      </c>
      <c r="K37" s="22">
        <v>4</v>
      </c>
      <c r="L37" s="19">
        <v>631.79999999999995</v>
      </c>
      <c r="M37" s="21">
        <v>104</v>
      </c>
      <c r="N37" s="23">
        <v>45597</v>
      </c>
      <c r="O37" s="30" t="s">
        <v>217</v>
      </c>
      <c r="R37" s="17"/>
    </row>
    <row r="38" spans="1:18" s="24" customFormat="1" ht="24.95" customHeight="1">
      <c r="A38" s="17">
        <v>36</v>
      </c>
      <c r="B38" s="29" t="s">
        <v>15</v>
      </c>
      <c r="C38" s="7" t="s">
        <v>332</v>
      </c>
      <c r="D38" s="32">
        <v>6</v>
      </c>
      <c r="E38" s="28" t="s">
        <v>15</v>
      </c>
      <c r="F38" s="9" t="s">
        <v>15</v>
      </c>
      <c r="G38" s="33">
        <v>2</v>
      </c>
      <c r="H38" s="10">
        <v>1</v>
      </c>
      <c r="I38" s="11">
        <v>2</v>
      </c>
      <c r="J38" s="11">
        <v>1</v>
      </c>
      <c r="K38" s="10" t="s">
        <v>15</v>
      </c>
      <c r="L38" s="28">
        <v>4059.8900000000003</v>
      </c>
      <c r="M38" s="29">
        <v>756</v>
      </c>
      <c r="N38" s="12">
        <v>45597</v>
      </c>
      <c r="O38" s="31" t="s">
        <v>95</v>
      </c>
      <c r="R38" s="17"/>
    </row>
    <row r="39" spans="1:18" s="24" customFormat="1" ht="24.95" customHeight="1">
      <c r="A39" s="17">
        <v>37</v>
      </c>
      <c r="B39" s="21">
        <v>33</v>
      </c>
      <c r="C39" s="25" t="s">
        <v>331</v>
      </c>
      <c r="D39" s="19">
        <v>4</v>
      </c>
      <c r="E39" s="19">
        <v>80</v>
      </c>
      <c r="F39" s="20">
        <f>(D39-E39)/E39</f>
        <v>-0.95</v>
      </c>
      <c r="G39" s="21">
        <v>1</v>
      </c>
      <c r="H39" s="21">
        <v>1</v>
      </c>
      <c r="I39" s="22">
        <f>G39/H39</f>
        <v>1</v>
      </c>
      <c r="J39" s="22">
        <v>1</v>
      </c>
      <c r="K39" s="22">
        <v>4</v>
      </c>
      <c r="L39" s="19">
        <v>926</v>
      </c>
      <c r="M39" s="21">
        <v>152</v>
      </c>
      <c r="N39" s="23">
        <v>45597</v>
      </c>
      <c r="O39" s="30" t="s">
        <v>25</v>
      </c>
      <c r="R39" s="17"/>
    </row>
    <row r="40" spans="1:18" ht="24.95" customHeight="1">
      <c r="A40" s="46"/>
      <c r="B40" s="57" t="s">
        <v>26</v>
      </c>
      <c r="C40" s="48" t="s">
        <v>196</v>
      </c>
      <c r="D40" s="49">
        <f>SUBTOTAL(109,Table13245678910111213141517161828192021222324252627[Pajamos 
(GBO)])</f>
        <v>428673.85</v>
      </c>
      <c r="E40" s="49" t="s">
        <v>356</v>
      </c>
      <c r="F40" s="50">
        <f t="shared" ref="F40" si="3">(D40-E40)/E40</f>
        <v>-0.22112263660710721</v>
      </c>
      <c r="G40" s="52">
        <f>SUBTOTAL(109,Table13245678910111213141517161828192021222324252627[Žiūrovų sk. 
(ADM)])</f>
        <v>60806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5813-AEA7-4FC1-A7C7-7F5AD9873656}">
  <dimension ref="A1:R42"/>
  <sheetViews>
    <sheetView topLeftCell="A20" zoomScale="60" zoomScaleNormal="60" workbookViewId="0">
      <selection activeCell="C36" sqref="C36:O36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340</v>
      </c>
      <c r="D3" s="19">
        <v>249589.24</v>
      </c>
      <c r="E3" s="20" t="s">
        <v>15</v>
      </c>
      <c r="F3" s="20" t="s">
        <v>15</v>
      </c>
      <c r="G3" s="21">
        <v>29550</v>
      </c>
      <c r="H3" s="21">
        <v>429</v>
      </c>
      <c r="I3" s="22">
        <f>G3/H3</f>
        <v>68.88111888111888</v>
      </c>
      <c r="J3" s="22">
        <v>21</v>
      </c>
      <c r="K3" s="21">
        <v>1</v>
      </c>
      <c r="L3" s="19">
        <v>266405.14</v>
      </c>
      <c r="M3" s="21">
        <v>31669</v>
      </c>
      <c r="N3" s="23">
        <v>45611</v>
      </c>
      <c r="O3" s="30" t="s">
        <v>259</v>
      </c>
    </row>
    <row r="4" spans="1:15" s="69" customFormat="1" ht="24.95" customHeight="1">
      <c r="A4" s="6">
        <v>2</v>
      </c>
      <c r="B4" s="21">
        <v>1</v>
      </c>
      <c r="C4" s="13" t="s">
        <v>328</v>
      </c>
      <c r="D4" s="8">
        <v>109565</v>
      </c>
      <c r="E4" s="19">
        <v>145597</v>
      </c>
      <c r="F4" s="20">
        <f>(D4-E4)/E4</f>
        <v>-0.24747762659944916</v>
      </c>
      <c r="G4" s="10">
        <v>15160</v>
      </c>
      <c r="H4" s="20" t="s">
        <v>15</v>
      </c>
      <c r="I4" s="20" t="s">
        <v>15</v>
      </c>
      <c r="J4" s="20" t="s">
        <v>15</v>
      </c>
      <c r="K4" s="11">
        <v>3</v>
      </c>
      <c r="L4" s="19">
        <v>401137</v>
      </c>
      <c r="M4" s="21">
        <v>56577</v>
      </c>
      <c r="N4" s="23">
        <v>45597</v>
      </c>
      <c r="O4" s="31" t="s">
        <v>329</v>
      </c>
    </row>
    <row r="5" spans="1:15" s="69" customFormat="1" ht="24.95" customHeight="1">
      <c r="A5" s="17">
        <v>3</v>
      </c>
      <c r="B5" s="21">
        <v>3</v>
      </c>
      <c r="C5" s="18" t="s">
        <v>310</v>
      </c>
      <c r="D5" s="28">
        <v>38293.39</v>
      </c>
      <c r="E5" s="19">
        <v>42963.3</v>
      </c>
      <c r="F5" s="20">
        <f>(D5-E5)/E5</f>
        <v>-0.10869532833837259</v>
      </c>
      <c r="G5" s="29">
        <v>6768</v>
      </c>
      <c r="H5" s="21">
        <v>228</v>
      </c>
      <c r="I5" s="22">
        <f>G5/H5</f>
        <v>29.684210526315791</v>
      </c>
      <c r="J5" s="22">
        <v>17</v>
      </c>
      <c r="K5" s="21">
        <v>4</v>
      </c>
      <c r="L5" s="28">
        <v>237580.11</v>
      </c>
      <c r="M5" s="29">
        <v>43022</v>
      </c>
      <c r="N5" s="23">
        <v>45590</v>
      </c>
      <c r="O5" s="30" t="s">
        <v>63</v>
      </c>
    </row>
    <row r="6" spans="1:15" s="69" customFormat="1" ht="24.95" customHeight="1">
      <c r="A6" s="6">
        <v>4</v>
      </c>
      <c r="B6" s="21">
        <v>4</v>
      </c>
      <c r="C6" s="25" t="s">
        <v>333</v>
      </c>
      <c r="D6" s="19">
        <v>36738.06</v>
      </c>
      <c r="E6" s="19">
        <v>38669.96</v>
      </c>
      <c r="F6" s="20">
        <f>(D6-E6)/E6</f>
        <v>-4.9958675933463634E-2</v>
      </c>
      <c r="G6" s="21">
        <v>5312</v>
      </c>
      <c r="H6" s="21">
        <v>173</v>
      </c>
      <c r="I6" s="22">
        <f>G6/H6</f>
        <v>30.705202312138727</v>
      </c>
      <c r="J6" s="22">
        <v>12</v>
      </c>
      <c r="K6" s="21">
        <v>2</v>
      </c>
      <c r="L6" s="19">
        <v>76476</v>
      </c>
      <c r="M6" s="21">
        <v>11325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2</v>
      </c>
      <c r="C7" s="18" t="s">
        <v>305</v>
      </c>
      <c r="D7" s="28">
        <v>28965.64</v>
      </c>
      <c r="E7" s="19">
        <v>69161.100000000006</v>
      </c>
      <c r="F7" s="20">
        <f>(D7-E7)/E7</f>
        <v>-0.58118595568896392</v>
      </c>
      <c r="G7" s="29">
        <v>4001</v>
      </c>
      <c r="H7" s="21">
        <v>137</v>
      </c>
      <c r="I7" s="22">
        <f>G7/H7</f>
        <v>29.204379562043794</v>
      </c>
      <c r="J7" s="22">
        <v>10</v>
      </c>
      <c r="K7" s="21">
        <v>4</v>
      </c>
      <c r="L7" s="28">
        <v>415836.5</v>
      </c>
      <c r="M7" s="29">
        <v>52861</v>
      </c>
      <c r="N7" s="23">
        <v>45590</v>
      </c>
      <c r="O7" s="30" t="s">
        <v>61</v>
      </c>
    </row>
    <row r="8" spans="1:15" s="69" customFormat="1" ht="24.95" customHeight="1">
      <c r="A8" s="6">
        <v>6</v>
      </c>
      <c r="B8" s="21">
        <v>5</v>
      </c>
      <c r="C8" s="25" t="s">
        <v>343</v>
      </c>
      <c r="D8" s="19">
        <v>25509</v>
      </c>
      <c r="E8" s="28">
        <v>26731</v>
      </c>
      <c r="F8" s="20">
        <f>(D8-E8)/E8</f>
        <v>-4.5714713254274064E-2</v>
      </c>
      <c r="G8" s="21">
        <v>4766</v>
      </c>
      <c r="H8" s="22" t="s">
        <v>15</v>
      </c>
      <c r="I8" s="22" t="s">
        <v>15</v>
      </c>
      <c r="J8" s="22">
        <v>16</v>
      </c>
      <c r="K8" s="21">
        <v>2</v>
      </c>
      <c r="L8" s="19">
        <v>52239</v>
      </c>
      <c r="M8" s="21">
        <v>9858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337</v>
      </c>
      <c r="D9" s="28">
        <v>14808.55</v>
      </c>
      <c r="E9" s="20" t="s">
        <v>15</v>
      </c>
      <c r="F9" s="20" t="s">
        <v>15</v>
      </c>
      <c r="G9" s="29">
        <v>2690</v>
      </c>
      <c r="H9" s="21">
        <v>144</v>
      </c>
      <c r="I9" s="22">
        <f>G9/H9</f>
        <v>18.680555555555557</v>
      </c>
      <c r="J9" s="22">
        <v>18</v>
      </c>
      <c r="K9" s="21">
        <v>1</v>
      </c>
      <c r="L9" s="28">
        <v>15281.75</v>
      </c>
      <c r="M9" s="29">
        <v>2770</v>
      </c>
      <c r="N9" s="23">
        <v>45611</v>
      </c>
      <c r="O9" s="30" t="s">
        <v>11</v>
      </c>
    </row>
    <row r="10" spans="1:15" s="69" customFormat="1" ht="24.95" customHeight="1">
      <c r="A10" s="6">
        <v>8</v>
      </c>
      <c r="B10" s="21" t="s">
        <v>17</v>
      </c>
      <c r="C10" s="25" t="s">
        <v>352</v>
      </c>
      <c r="D10" s="19">
        <v>9177.09</v>
      </c>
      <c r="E10" s="28" t="s">
        <v>15</v>
      </c>
      <c r="F10" s="20" t="s">
        <v>15</v>
      </c>
      <c r="G10" s="21">
        <v>1250</v>
      </c>
      <c r="H10" s="21">
        <v>54</v>
      </c>
      <c r="I10" s="22">
        <v>37.19047619047619</v>
      </c>
      <c r="J10" s="22">
        <v>10</v>
      </c>
      <c r="K10" s="21">
        <v>1</v>
      </c>
      <c r="L10" s="19">
        <v>9177.09</v>
      </c>
      <c r="M10" s="21">
        <v>1250</v>
      </c>
      <c r="N10" s="23">
        <v>45611</v>
      </c>
      <c r="O10" s="30" t="s">
        <v>82</v>
      </c>
    </row>
    <row r="11" spans="1:15" s="69" customFormat="1" ht="24.95" customHeight="1">
      <c r="A11" s="17">
        <v>9</v>
      </c>
      <c r="B11" s="21">
        <v>11</v>
      </c>
      <c r="C11" s="25" t="s">
        <v>261</v>
      </c>
      <c r="D11" s="19">
        <v>9053.94</v>
      </c>
      <c r="E11" s="19">
        <v>12443.15</v>
      </c>
      <c r="F11" s="20">
        <f t="shared" ref="F11:F18" si="0">(D11-E11)/E11</f>
        <v>-0.27237556406536922</v>
      </c>
      <c r="G11" s="21">
        <v>1561</v>
      </c>
      <c r="H11" s="21">
        <v>66</v>
      </c>
      <c r="I11" s="22">
        <f t="shared" ref="I11:I25" si="1">G11/H11</f>
        <v>23.651515151515152</v>
      </c>
      <c r="J11" s="22">
        <v>6</v>
      </c>
      <c r="K11" s="22">
        <v>8</v>
      </c>
      <c r="L11" s="19">
        <v>273195.92</v>
      </c>
      <c r="M11" s="21">
        <v>50022</v>
      </c>
      <c r="N11" s="23">
        <v>45562</v>
      </c>
      <c r="O11" s="53" t="s">
        <v>11</v>
      </c>
    </row>
    <row r="12" spans="1:15" s="69" customFormat="1" ht="24.95" customHeight="1">
      <c r="A12" s="6">
        <v>10</v>
      </c>
      <c r="B12" s="21">
        <v>8</v>
      </c>
      <c r="C12" s="18" t="s">
        <v>309</v>
      </c>
      <c r="D12" s="28">
        <v>7234.01</v>
      </c>
      <c r="E12" s="19">
        <v>16564.990000000002</v>
      </c>
      <c r="F12" s="20">
        <f t="shared" si="0"/>
        <v>-0.56329523893464473</v>
      </c>
      <c r="G12" s="29">
        <v>1031</v>
      </c>
      <c r="H12" s="21">
        <v>43</v>
      </c>
      <c r="I12" s="22">
        <f t="shared" si="1"/>
        <v>23.976744186046513</v>
      </c>
      <c r="J12" s="22">
        <v>9</v>
      </c>
      <c r="K12" s="21">
        <v>4</v>
      </c>
      <c r="L12" s="28">
        <v>86233.12</v>
      </c>
      <c r="M12" s="29">
        <v>12676</v>
      </c>
      <c r="N12" s="23">
        <v>45590</v>
      </c>
      <c r="O12" s="30" t="s">
        <v>14</v>
      </c>
    </row>
    <row r="13" spans="1:15" s="69" customFormat="1" ht="24.95" customHeight="1">
      <c r="A13" s="17">
        <v>11</v>
      </c>
      <c r="B13" s="21">
        <v>6</v>
      </c>
      <c r="C13" s="18" t="s">
        <v>316</v>
      </c>
      <c r="D13" s="28">
        <v>6332.7</v>
      </c>
      <c r="E13" s="19">
        <v>19476.23</v>
      </c>
      <c r="F13" s="20">
        <f t="shared" si="0"/>
        <v>-0.67484980409452955</v>
      </c>
      <c r="G13" s="29">
        <v>939</v>
      </c>
      <c r="H13" s="21">
        <v>49</v>
      </c>
      <c r="I13" s="22">
        <f t="shared" si="1"/>
        <v>19.163265306122447</v>
      </c>
      <c r="J13" s="22">
        <v>11</v>
      </c>
      <c r="K13" s="21">
        <v>3</v>
      </c>
      <c r="L13" s="28">
        <v>53742.36</v>
      </c>
      <c r="M13" s="29">
        <v>7935</v>
      </c>
      <c r="N13" s="23">
        <v>45597</v>
      </c>
      <c r="O13" s="30" t="s">
        <v>11</v>
      </c>
    </row>
    <row r="14" spans="1:15" s="69" customFormat="1" ht="24.95" customHeight="1">
      <c r="A14" s="6">
        <v>12</v>
      </c>
      <c r="B14" s="21">
        <v>9</v>
      </c>
      <c r="C14" s="18" t="s">
        <v>315</v>
      </c>
      <c r="D14" s="28">
        <v>2773.8</v>
      </c>
      <c r="E14" s="28">
        <v>14782.83</v>
      </c>
      <c r="F14" s="20">
        <f t="shared" si="0"/>
        <v>-0.81236339726561146</v>
      </c>
      <c r="G14" s="29">
        <v>385</v>
      </c>
      <c r="H14" s="21">
        <v>25</v>
      </c>
      <c r="I14" s="22">
        <f t="shared" si="1"/>
        <v>15.4</v>
      </c>
      <c r="J14" s="22">
        <v>5</v>
      </c>
      <c r="K14" s="21">
        <v>2</v>
      </c>
      <c r="L14" s="28">
        <v>24158.35</v>
      </c>
      <c r="M14" s="29">
        <v>3430</v>
      </c>
      <c r="N14" s="23">
        <v>45604</v>
      </c>
      <c r="O14" s="30" t="s">
        <v>11</v>
      </c>
    </row>
    <row r="15" spans="1:15" s="69" customFormat="1" ht="24.95" customHeight="1">
      <c r="A15" s="17">
        <v>13</v>
      </c>
      <c r="B15" s="21">
        <v>12</v>
      </c>
      <c r="C15" s="25" t="s">
        <v>268</v>
      </c>
      <c r="D15" s="19">
        <v>2196.02</v>
      </c>
      <c r="E15" s="19">
        <v>6139.95</v>
      </c>
      <c r="F15" s="20">
        <f t="shared" si="0"/>
        <v>-0.64233910699598529</v>
      </c>
      <c r="G15" s="21">
        <v>330</v>
      </c>
      <c r="H15" s="21">
        <v>14</v>
      </c>
      <c r="I15" s="22">
        <f t="shared" si="1"/>
        <v>23.571428571428573</v>
      </c>
      <c r="J15" s="22">
        <v>5</v>
      </c>
      <c r="K15" s="22">
        <v>8</v>
      </c>
      <c r="L15" s="19">
        <v>124552.06000000003</v>
      </c>
      <c r="M15" s="21">
        <v>18454</v>
      </c>
      <c r="N15" s="23">
        <v>45562</v>
      </c>
      <c r="O15" s="53" t="s">
        <v>14</v>
      </c>
    </row>
    <row r="16" spans="1:15" s="69" customFormat="1" ht="24.95" customHeight="1">
      <c r="A16" s="6">
        <v>14</v>
      </c>
      <c r="B16" s="21">
        <v>10</v>
      </c>
      <c r="C16" s="18" t="s">
        <v>292</v>
      </c>
      <c r="D16" s="28">
        <v>1953.5</v>
      </c>
      <c r="E16" s="19">
        <v>12900.42</v>
      </c>
      <c r="F16" s="20">
        <f t="shared" si="0"/>
        <v>-0.84857082172518417</v>
      </c>
      <c r="G16" s="29">
        <v>285</v>
      </c>
      <c r="H16" s="21">
        <v>9</v>
      </c>
      <c r="I16" s="22">
        <f t="shared" si="1"/>
        <v>31.666666666666668</v>
      </c>
      <c r="J16" s="22">
        <v>3</v>
      </c>
      <c r="K16" s="21">
        <v>5</v>
      </c>
      <c r="L16" s="28">
        <v>168555.17</v>
      </c>
      <c r="M16" s="29">
        <v>23028</v>
      </c>
      <c r="N16" s="23">
        <v>45583</v>
      </c>
      <c r="O16" s="30" t="s">
        <v>259</v>
      </c>
    </row>
    <row r="17" spans="1:18" s="69" customFormat="1" ht="24.95" customHeight="1">
      <c r="A17" s="17">
        <v>15</v>
      </c>
      <c r="B17" s="21">
        <v>18</v>
      </c>
      <c r="C17" s="18" t="s">
        <v>240</v>
      </c>
      <c r="D17" s="28">
        <v>1804.8</v>
      </c>
      <c r="E17" s="28">
        <v>1433</v>
      </c>
      <c r="F17" s="20">
        <f t="shared" si="0"/>
        <v>0.25945568736915559</v>
      </c>
      <c r="G17" s="29">
        <v>278</v>
      </c>
      <c r="H17" s="21">
        <v>11</v>
      </c>
      <c r="I17" s="22">
        <f t="shared" si="1"/>
        <v>25.272727272727273</v>
      </c>
      <c r="J17" s="22">
        <v>2</v>
      </c>
      <c r="K17" s="21">
        <v>10</v>
      </c>
      <c r="L17" s="28">
        <v>115632.33</v>
      </c>
      <c r="M17" s="29">
        <v>17404</v>
      </c>
      <c r="N17" s="23">
        <v>45548</v>
      </c>
      <c r="O17" s="30" t="s">
        <v>11</v>
      </c>
    </row>
    <row r="18" spans="1:18" s="69" customFormat="1" ht="24.95" customHeight="1">
      <c r="A18" s="6">
        <v>16</v>
      </c>
      <c r="B18" s="21">
        <v>16</v>
      </c>
      <c r="C18" s="18" t="s">
        <v>300</v>
      </c>
      <c r="D18" s="28">
        <v>1066.5</v>
      </c>
      <c r="E18" s="28">
        <v>2191.5</v>
      </c>
      <c r="F18" s="20">
        <f t="shared" si="0"/>
        <v>-0.51334702258726894</v>
      </c>
      <c r="G18" s="29">
        <v>177</v>
      </c>
      <c r="H18" s="21">
        <v>13</v>
      </c>
      <c r="I18" s="22">
        <f t="shared" si="1"/>
        <v>13.615384615384615</v>
      </c>
      <c r="J18" s="22">
        <v>3</v>
      </c>
      <c r="K18" s="21">
        <v>5</v>
      </c>
      <c r="L18" s="28">
        <v>30938.27</v>
      </c>
      <c r="M18" s="29">
        <v>4767</v>
      </c>
      <c r="N18" s="23">
        <v>45583</v>
      </c>
      <c r="O18" s="30" t="s">
        <v>251</v>
      </c>
    </row>
    <row r="19" spans="1:18" s="69" customFormat="1" ht="24.95" customHeight="1">
      <c r="A19" s="17">
        <v>17</v>
      </c>
      <c r="B19" s="21" t="s">
        <v>23</v>
      </c>
      <c r="C19" s="18" t="s">
        <v>351</v>
      </c>
      <c r="D19" s="28">
        <v>783.01</v>
      </c>
      <c r="E19" s="28" t="s">
        <v>15</v>
      </c>
      <c r="F19" s="20" t="s">
        <v>15</v>
      </c>
      <c r="G19" s="29">
        <v>124</v>
      </c>
      <c r="H19" s="21">
        <v>4</v>
      </c>
      <c r="I19" s="22">
        <f t="shared" si="1"/>
        <v>31</v>
      </c>
      <c r="J19" s="22">
        <v>4</v>
      </c>
      <c r="K19" s="21">
        <v>0</v>
      </c>
      <c r="L19" s="28">
        <v>783.01</v>
      </c>
      <c r="M19" s="29">
        <v>124</v>
      </c>
      <c r="N19" s="23" t="s">
        <v>24</v>
      </c>
      <c r="O19" s="30" t="s">
        <v>14</v>
      </c>
    </row>
    <row r="20" spans="1:18" s="69" customFormat="1" ht="24.95" customHeight="1">
      <c r="A20" s="6">
        <v>18</v>
      </c>
      <c r="B20" s="21">
        <v>20</v>
      </c>
      <c r="C20" s="18" t="s">
        <v>146</v>
      </c>
      <c r="D20" s="28">
        <v>503.86</v>
      </c>
      <c r="E20" s="28">
        <v>1307.3699999999999</v>
      </c>
      <c r="F20" s="20">
        <f>(D20-E20)/E20</f>
        <v>-0.61460030442797364</v>
      </c>
      <c r="G20" s="29">
        <v>94</v>
      </c>
      <c r="H20" s="21">
        <v>1</v>
      </c>
      <c r="I20" s="22">
        <f t="shared" si="1"/>
        <v>94</v>
      </c>
      <c r="J20" s="22">
        <v>1</v>
      </c>
      <c r="K20" s="21">
        <v>20</v>
      </c>
      <c r="L20" s="28">
        <v>1201209.3</v>
      </c>
      <c r="M20" s="29">
        <v>208779</v>
      </c>
      <c r="N20" s="23">
        <v>45478</v>
      </c>
      <c r="O20" s="30" t="s">
        <v>63</v>
      </c>
    </row>
    <row r="21" spans="1:18" s="69" customFormat="1" ht="24.95" customHeight="1">
      <c r="A21" s="17">
        <v>19</v>
      </c>
      <c r="B21" s="21">
        <v>14</v>
      </c>
      <c r="C21" s="25" t="s">
        <v>330</v>
      </c>
      <c r="D21" s="19">
        <v>496.48</v>
      </c>
      <c r="E21" s="19">
        <v>3138.8</v>
      </c>
      <c r="F21" s="20">
        <f>(D21-E21)/E21</f>
        <v>-0.84182490123614118</v>
      </c>
      <c r="G21" s="21">
        <v>93</v>
      </c>
      <c r="H21" s="21">
        <v>15</v>
      </c>
      <c r="I21" s="22">
        <f t="shared" si="1"/>
        <v>6.2</v>
      </c>
      <c r="J21" s="22">
        <v>6</v>
      </c>
      <c r="K21" s="22">
        <v>3</v>
      </c>
      <c r="L21" s="19">
        <v>14791.16</v>
      </c>
      <c r="M21" s="21">
        <v>2760</v>
      </c>
      <c r="N21" s="23">
        <v>45597</v>
      </c>
      <c r="O21" s="30" t="s">
        <v>11</v>
      </c>
    </row>
    <row r="22" spans="1:18" s="69" customFormat="1" ht="24.95" customHeight="1">
      <c r="A22" s="6">
        <v>20</v>
      </c>
      <c r="B22" s="21" t="s">
        <v>15</v>
      </c>
      <c r="C22" s="18" t="s">
        <v>169</v>
      </c>
      <c r="D22" s="28">
        <v>400</v>
      </c>
      <c r="E22" s="28" t="s">
        <v>15</v>
      </c>
      <c r="F22" s="20" t="s">
        <v>15</v>
      </c>
      <c r="G22" s="29">
        <v>80</v>
      </c>
      <c r="H22" s="21">
        <v>1</v>
      </c>
      <c r="I22" s="22">
        <f t="shared" si="1"/>
        <v>80</v>
      </c>
      <c r="J22" s="22">
        <v>1</v>
      </c>
      <c r="K22" s="21" t="s">
        <v>15</v>
      </c>
      <c r="L22" s="28">
        <v>1117248.54</v>
      </c>
      <c r="M22" s="29">
        <v>240541</v>
      </c>
      <c r="N22" s="23">
        <v>44743</v>
      </c>
      <c r="O22" s="30" t="s">
        <v>63</v>
      </c>
    </row>
    <row r="23" spans="1:18" s="69" customFormat="1" ht="24.95" customHeight="1">
      <c r="A23" s="17">
        <v>21</v>
      </c>
      <c r="B23" s="21">
        <v>21</v>
      </c>
      <c r="C23" s="18" t="s">
        <v>303</v>
      </c>
      <c r="D23" s="28">
        <v>388.8</v>
      </c>
      <c r="E23" s="28">
        <v>1191</v>
      </c>
      <c r="F23" s="20">
        <f>(D23-E23)/E23</f>
        <v>-0.67355163727959699</v>
      </c>
      <c r="G23" s="29">
        <v>63</v>
      </c>
      <c r="H23" s="21">
        <v>4</v>
      </c>
      <c r="I23" s="22">
        <f t="shared" si="1"/>
        <v>15.75</v>
      </c>
      <c r="J23" s="22">
        <v>2</v>
      </c>
      <c r="K23" s="21">
        <v>5</v>
      </c>
      <c r="L23" s="28">
        <v>4455.1000000000004</v>
      </c>
      <c r="M23" s="29" t="s">
        <v>348</v>
      </c>
      <c r="N23" s="23">
        <v>45583</v>
      </c>
      <c r="O23" s="30" t="s">
        <v>25</v>
      </c>
    </row>
    <row r="24" spans="1:18" s="69" customFormat="1" ht="24.95" customHeight="1">
      <c r="A24" s="6">
        <v>22</v>
      </c>
      <c r="B24" s="21">
        <v>15</v>
      </c>
      <c r="C24" s="18" t="s">
        <v>319</v>
      </c>
      <c r="D24" s="28">
        <v>388.6</v>
      </c>
      <c r="E24" s="28">
        <v>2936.13</v>
      </c>
      <c r="F24" s="20">
        <f>(D24-E24)/E24</f>
        <v>-0.86764891200321514</v>
      </c>
      <c r="G24" s="29">
        <v>51</v>
      </c>
      <c r="H24" s="21">
        <v>2</v>
      </c>
      <c r="I24" s="22">
        <f t="shared" si="1"/>
        <v>25.5</v>
      </c>
      <c r="J24" s="22">
        <v>1</v>
      </c>
      <c r="K24" s="21">
        <v>4</v>
      </c>
      <c r="L24" s="28">
        <v>49200.75</v>
      </c>
      <c r="M24" s="29">
        <v>6954</v>
      </c>
      <c r="N24" s="23">
        <v>45590</v>
      </c>
      <c r="O24" s="30" t="s">
        <v>251</v>
      </c>
    </row>
    <row r="25" spans="1:18" s="69" customFormat="1" ht="24.95" customHeight="1">
      <c r="A25" s="17">
        <v>23</v>
      </c>
      <c r="B25" s="21">
        <v>23</v>
      </c>
      <c r="C25" s="18" t="s">
        <v>304</v>
      </c>
      <c r="D25" s="28">
        <v>342.2</v>
      </c>
      <c r="E25" s="19">
        <v>481.8</v>
      </c>
      <c r="F25" s="20">
        <f>(D25-E25)/E25</f>
        <v>-0.28974678289746786</v>
      </c>
      <c r="G25" s="29">
        <v>56</v>
      </c>
      <c r="H25" s="21">
        <v>5</v>
      </c>
      <c r="I25" s="22">
        <f t="shared" si="1"/>
        <v>11.2</v>
      </c>
      <c r="J25" s="22">
        <v>3</v>
      </c>
      <c r="K25" s="21">
        <v>4</v>
      </c>
      <c r="L25" s="28">
        <v>12982.98</v>
      </c>
      <c r="M25" s="29">
        <v>1915</v>
      </c>
      <c r="N25" s="23">
        <v>45590</v>
      </c>
      <c r="O25" s="30" t="s">
        <v>11</v>
      </c>
    </row>
    <row r="26" spans="1:18" s="69" customFormat="1" ht="24.95" customHeight="1">
      <c r="A26" s="6">
        <v>24</v>
      </c>
      <c r="B26" s="21">
        <v>27</v>
      </c>
      <c r="C26" s="18" t="s">
        <v>282</v>
      </c>
      <c r="D26" s="28">
        <v>295</v>
      </c>
      <c r="E26" s="19">
        <v>351</v>
      </c>
      <c r="F26" s="20">
        <f>(D26-E26)/E26</f>
        <v>-0.15954415954415954</v>
      </c>
      <c r="G26" s="29">
        <v>61</v>
      </c>
      <c r="H26" s="20" t="s">
        <v>15</v>
      </c>
      <c r="I26" s="20" t="s">
        <v>15</v>
      </c>
      <c r="J26" s="22">
        <v>1</v>
      </c>
      <c r="K26" s="21">
        <v>6</v>
      </c>
      <c r="L26" s="28">
        <v>53596</v>
      </c>
      <c r="M26" s="29">
        <v>10429</v>
      </c>
      <c r="N26" s="23">
        <v>45576</v>
      </c>
      <c r="O26" s="30" t="s">
        <v>13</v>
      </c>
    </row>
    <row r="27" spans="1:18" s="69" customFormat="1" ht="24.95" customHeight="1">
      <c r="A27" s="17">
        <v>25</v>
      </c>
      <c r="B27" s="21" t="s">
        <v>15</v>
      </c>
      <c r="C27" s="18" t="s">
        <v>47</v>
      </c>
      <c r="D27" s="28">
        <v>276</v>
      </c>
      <c r="E27" s="28" t="s">
        <v>15</v>
      </c>
      <c r="F27" s="20" t="s">
        <v>15</v>
      </c>
      <c r="G27" s="29">
        <v>100</v>
      </c>
      <c r="H27" s="21">
        <v>1</v>
      </c>
      <c r="I27" s="22">
        <f>G27/H27</f>
        <v>100</v>
      </c>
      <c r="J27" s="22">
        <v>1</v>
      </c>
      <c r="K27" s="21" t="s">
        <v>15</v>
      </c>
      <c r="L27" s="28">
        <v>25213.91</v>
      </c>
      <c r="M27" s="29">
        <v>4274</v>
      </c>
      <c r="N27" s="23">
        <v>45359</v>
      </c>
      <c r="O27" s="30" t="s">
        <v>66</v>
      </c>
    </row>
    <row r="28" spans="1:18" s="69" customFormat="1" ht="24.95" customHeight="1">
      <c r="A28" s="6">
        <v>26</v>
      </c>
      <c r="B28" s="21" t="s">
        <v>15</v>
      </c>
      <c r="C28" s="25" t="s">
        <v>353</v>
      </c>
      <c r="D28" s="19">
        <v>260</v>
      </c>
      <c r="E28" s="28" t="s">
        <v>15</v>
      </c>
      <c r="F28" s="20" t="s">
        <v>15</v>
      </c>
      <c r="G28" s="21">
        <v>48</v>
      </c>
      <c r="H28" s="21">
        <v>7</v>
      </c>
      <c r="I28" s="22">
        <v>2</v>
      </c>
      <c r="J28" s="22">
        <v>4</v>
      </c>
      <c r="K28" s="21" t="s">
        <v>15</v>
      </c>
      <c r="L28" s="19">
        <v>749</v>
      </c>
      <c r="M28" s="21">
        <v>138</v>
      </c>
      <c r="N28" s="23">
        <v>45576</v>
      </c>
      <c r="O28" s="30" t="s">
        <v>82</v>
      </c>
    </row>
    <row r="29" spans="1:18" s="69" customFormat="1" ht="24.95" customHeight="1">
      <c r="A29" s="17">
        <v>27</v>
      </c>
      <c r="B29" s="21">
        <v>22</v>
      </c>
      <c r="C29" s="25" t="s">
        <v>325</v>
      </c>
      <c r="D29" s="19">
        <v>252</v>
      </c>
      <c r="E29" s="19">
        <v>772.5</v>
      </c>
      <c r="F29" s="20">
        <f>(D29-E29)/E29</f>
        <v>-0.67378640776699028</v>
      </c>
      <c r="G29" s="21">
        <v>31</v>
      </c>
      <c r="H29" s="21">
        <v>3</v>
      </c>
      <c r="I29" s="22">
        <v>10.333333333333334</v>
      </c>
      <c r="J29" s="22">
        <v>1</v>
      </c>
      <c r="K29" s="22">
        <v>3</v>
      </c>
      <c r="L29" s="19">
        <v>7961.66</v>
      </c>
      <c r="M29" s="21">
        <v>1131</v>
      </c>
      <c r="N29" s="23">
        <v>45597</v>
      </c>
      <c r="O29" s="30" t="s">
        <v>19</v>
      </c>
    </row>
    <row r="30" spans="1:18" s="24" customFormat="1" ht="24.95" customHeight="1">
      <c r="A30" s="6">
        <v>28</v>
      </c>
      <c r="B30" s="21" t="s">
        <v>15</v>
      </c>
      <c r="C30" s="18" t="s">
        <v>276</v>
      </c>
      <c r="D30" s="28">
        <v>175</v>
      </c>
      <c r="E30" s="28" t="s">
        <v>15</v>
      </c>
      <c r="F30" s="20" t="s">
        <v>15</v>
      </c>
      <c r="G30" s="29">
        <v>35</v>
      </c>
      <c r="H30" s="21">
        <v>1</v>
      </c>
      <c r="I30" s="22">
        <f>G30/H30</f>
        <v>35</v>
      </c>
      <c r="J30" s="22">
        <v>1</v>
      </c>
      <c r="K30" s="21" t="s">
        <v>15</v>
      </c>
      <c r="L30" s="28">
        <v>3914.5</v>
      </c>
      <c r="M30" s="29">
        <v>985</v>
      </c>
      <c r="N30" s="23">
        <v>45317</v>
      </c>
      <c r="O30" s="30" t="s">
        <v>217</v>
      </c>
      <c r="R30" s="17"/>
    </row>
    <row r="31" spans="1:18" s="24" customFormat="1" ht="24.95" customHeight="1">
      <c r="A31" s="17">
        <v>29</v>
      </c>
      <c r="B31" s="21"/>
      <c r="C31" s="18" t="s">
        <v>287</v>
      </c>
      <c r="D31" s="28">
        <v>149</v>
      </c>
      <c r="E31" s="20" t="s">
        <v>15</v>
      </c>
      <c r="F31" s="20" t="s">
        <v>15</v>
      </c>
      <c r="G31" s="29">
        <v>21</v>
      </c>
      <c r="H31" s="21" t="s">
        <v>15</v>
      </c>
      <c r="I31" s="22">
        <v>1</v>
      </c>
      <c r="J31" s="22">
        <v>1</v>
      </c>
      <c r="K31" s="22" t="s">
        <v>15</v>
      </c>
      <c r="L31" s="28">
        <v>14535</v>
      </c>
      <c r="M31" s="29">
        <v>2286</v>
      </c>
      <c r="N31" s="23">
        <v>45576</v>
      </c>
      <c r="O31" s="30" t="s">
        <v>13</v>
      </c>
      <c r="R31" s="17"/>
    </row>
    <row r="32" spans="1:18" s="24" customFormat="1" ht="24.95" customHeight="1">
      <c r="A32" s="6">
        <v>30</v>
      </c>
      <c r="B32" s="21">
        <v>19</v>
      </c>
      <c r="C32" s="18" t="s">
        <v>239</v>
      </c>
      <c r="D32" s="28">
        <v>130</v>
      </c>
      <c r="E32" s="28">
        <v>1359</v>
      </c>
      <c r="F32" s="20">
        <f>(D32-E32)/E32</f>
        <v>-0.9043414275202355</v>
      </c>
      <c r="G32" s="29">
        <v>26</v>
      </c>
      <c r="H32" s="21">
        <v>1</v>
      </c>
      <c r="I32" s="22">
        <f t="shared" ref="I32:I38" si="2">G32/H32</f>
        <v>26</v>
      </c>
      <c r="J32" s="22">
        <v>1</v>
      </c>
      <c r="K32" s="21" t="s">
        <v>15</v>
      </c>
      <c r="L32" s="28">
        <v>45629.859999999993</v>
      </c>
      <c r="M32" s="29">
        <v>9011</v>
      </c>
      <c r="N32" s="23">
        <v>45541</v>
      </c>
      <c r="O32" s="30" t="s">
        <v>14</v>
      </c>
      <c r="R32" s="17"/>
    </row>
    <row r="33" spans="1:18" s="24" customFormat="1" ht="24.95" customHeight="1">
      <c r="A33" s="17">
        <v>31</v>
      </c>
      <c r="B33" s="21" t="s">
        <v>15</v>
      </c>
      <c r="C33" s="18" t="s">
        <v>349</v>
      </c>
      <c r="D33" s="28">
        <v>121</v>
      </c>
      <c r="E33" s="28" t="s">
        <v>15</v>
      </c>
      <c r="F33" s="20" t="s">
        <v>15</v>
      </c>
      <c r="G33" s="29">
        <v>21</v>
      </c>
      <c r="H33" s="21">
        <v>1</v>
      </c>
      <c r="I33" s="22">
        <f t="shared" si="2"/>
        <v>21</v>
      </c>
      <c r="J33" s="22">
        <v>1</v>
      </c>
      <c r="K33" s="21" t="s">
        <v>15</v>
      </c>
      <c r="L33" s="28">
        <v>131990.18</v>
      </c>
      <c r="M33" s="29">
        <v>22857</v>
      </c>
      <c r="N33" s="23" t="s">
        <v>350</v>
      </c>
      <c r="O33" s="30" t="s">
        <v>251</v>
      </c>
      <c r="R33" s="17"/>
    </row>
    <row r="34" spans="1:18" s="24" customFormat="1" ht="24.95" customHeight="1">
      <c r="A34" s="6">
        <v>32</v>
      </c>
      <c r="B34" s="28" t="s">
        <v>15</v>
      </c>
      <c r="C34" s="18" t="s">
        <v>346</v>
      </c>
      <c r="D34" s="28">
        <v>99</v>
      </c>
      <c r="E34" s="28" t="s">
        <v>15</v>
      </c>
      <c r="F34" s="20" t="s">
        <v>15</v>
      </c>
      <c r="G34" s="29">
        <v>18</v>
      </c>
      <c r="H34" s="21">
        <v>1</v>
      </c>
      <c r="I34" s="22">
        <f t="shared" si="2"/>
        <v>18</v>
      </c>
      <c r="J34" s="22">
        <v>1</v>
      </c>
      <c r="K34" s="21" t="s">
        <v>15</v>
      </c>
      <c r="L34" s="28">
        <v>20333.07</v>
      </c>
      <c r="M34" s="29">
        <v>3953</v>
      </c>
      <c r="N34" s="23">
        <v>44330</v>
      </c>
      <c r="O34" s="30" t="s">
        <v>217</v>
      </c>
      <c r="R34" s="17"/>
    </row>
    <row r="35" spans="1:18" s="24" customFormat="1" ht="24.95" customHeight="1">
      <c r="A35" s="17">
        <v>33</v>
      </c>
      <c r="B35" s="21">
        <v>28</v>
      </c>
      <c r="C35" s="25" t="s">
        <v>331</v>
      </c>
      <c r="D35" s="19">
        <v>80</v>
      </c>
      <c r="E35" s="19">
        <v>310.8</v>
      </c>
      <c r="F35" s="20">
        <f>(D35-E35)/E35</f>
        <v>-0.7425997425997426</v>
      </c>
      <c r="G35" s="21">
        <v>16</v>
      </c>
      <c r="H35" s="21">
        <v>4</v>
      </c>
      <c r="I35" s="22">
        <f t="shared" si="2"/>
        <v>4</v>
      </c>
      <c r="J35" s="22">
        <v>2</v>
      </c>
      <c r="K35" s="22">
        <v>3</v>
      </c>
      <c r="L35" s="19">
        <v>922</v>
      </c>
      <c r="M35" s="21">
        <v>151</v>
      </c>
      <c r="N35" s="23">
        <v>45597</v>
      </c>
      <c r="O35" s="30" t="s">
        <v>25</v>
      </c>
      <c r="R35" s="17"/>
    </row>
    <row r="36" spans="1:18" s="24" customFormat="1" ht="24.95" customHeight="1">
      <c r="A36" s="6">
        <v>34</v>
      </c>
      <c r="B36" s="21">
        <v>33</v>
      </c>
      <c r="C36" s="18" t="s">
        <v>48</v>
      </c>
      <c r="D36" s="28">
        <v>69.47</v>
      </c>
      <c r="E36" s="28">
        <v>66</v>
      </c>
      <c r="F36" s="20">
        <f>(D36-E36)/E36</f>
        <v>5.257575757575756E-2</v>
      </c>
      <c r="G36" s="29">
        <v>19</v>
      </c>
      <c r="H36" s="21">
        <v>1</v>
      </c>
      <c r="I36" s="22">
        <f t="shared" si="2"/>
        <v>19</v>
      </c>
      <c r="J36" s="22">
        <v>1</v>
      </c>
      <c r="K36" s="21" t="s">
        <v>15</v>
      </c>
      <c r="L36" s="28">
        <v>192301.52</v>
      </c>
      <c r="M36" s="29">
        <v>48031</v>
      </c>
      <c r="N36" s="23">
        <v>44659</v>
      </c>
      <c r="O36" s="30" t="s">
        <v>11</v>
      </c>
      <c r="R36" s="17"/>
    </row>
    <row r="37" spans="1:18" s="24" customFormat="1" ht="24.95" customHeight="1">
      <c r="A37" s="17">
        <v>35</v>
      </c>
      <c r="B37" s="21" t="s">
        <v>23</v>
      </c>
      <c r="C37" s="18" t="s">
        <v>347</v>
      </c>
      <c r="D37" s="28">
        <v>41</v>
      </c>
      <c r="E37" s="28" t="s">
        <v>15</v>
      </c>
      <c r="F37" s="20" t="s">
        <v>15</v>
      </c>
      <c r="G37" s="29">
        <v>7</v>
      </c>
      <c r="H37" s="21">
        <v>1</v>
      </c>
      <c r="I37" s="22">
        <f t="shared" si="2"/>
        <v>7</v>
      </c>
      <c r="J37" s="22">
        <v>1</v>
      </c>
      <c r="K37" s="21">
        <v>0</v>
      </c>
      <c r="L37" s="28">
        <v>41</v>
      </c>
      <c r="M37" s="29">
        <v>7</v>
      </c>
      <c r="N37" s="23" t="s">
        <v>24</v>
      </c>
      <c r="O37" s="30" t="s">
        <v>217</v>
      </c>
      <c r="R37" s="17"/>
    </row>
    <row r="38" spans="1:18" s="24" customFormat="1" ht="24.95" customHeight="1">
      <c r="A38" s="6">
        <v>36</v>
      </c>
      <c r="B38" s="21">
        <v>17</v>
      </c>
      <c r="C38" s="18" t="s">
        <v>272</v>
      </c>
      <c r="D38" s="28">
        <v>22</v>
      </c>
      <c r="E38" s="19">
        <v>2142.1</v>
      </c>
      <c r="F38" s="20">
        <f>(D38-E38)/E38</f>
        <v>-0.98972970449558839</v>
      </c>
      <c r="G38" s="29">
        <v>6</v>
      </c>
      <c r="H38" s="21">
        <v>2</v>
      </c>
      <c r="I38" s="22">
        <f t="shared" si="2"/>
        <v>3</v>
      </c>
      <c r="J38" s="22">
        <v>1</v>
      </c>
      <c r="K38" s="21">
        <v>5</v>
      </c>
      <c r="L38" s="28">
        <v>62644.19</v>
      </c>
      <c r="M38" s="29">
        <v>11895</v>
      </c>
      <c r="N38" s="23">
        <v>45583</v>
      </c>
      <c r="O38" s="30" t="s">
        <v>11</v>
      </c>
      <c r="R38" s="17"/>
    </row>
    <row r="39" spans="1:18" s="24" customFormat="1" ht="24.95" customHeight="1">
      <c r="A39" s="17">
        <v>37</v>
      </c>
      <c r="B39" s="21">
        <v>35</v>
      </c>
      <c r="C39" s="25" t="s">
        <v>313</v>
      </c>
      <c r="D39" s="19">
        <v>20</v>
      </c>
      <c r="E39" s="28">
        <v>20</v>
      </c>
      <c r="F39" s="20" t="s">
        <v>15</v>
      </c>
      <c r="G39" s="21">
        <v>4</v>
      </c>
      <c r="H39" s="22" t="s">
        <v>15</v>
      </c>
      <c r="I39" s="22" t="s">
        <v>15</v>
      </c>
      <c r="J39" s="22">
        <v>1</v>
      </c>
      <c r="K39" s="10" t="s">
        <v>15</v>
      </c>
      <c r="L39" s="19">
        <v>3888</v>
      </c>
      <c r="M39" s="21">
        <v>576</v>
      </c>
      <c r="N39" s="23">
        <v>45590</v>
      </c>
      <c r="O39" s="30" t="s">
        <v>13</v>
      </c>
      <c r="R39" s="17"/>
    </row>
    <row r="40" spans="1:18" s="24" customFormat="1" ht="24.95" customHeight="1">
      <c r="A40" s="6">
        <v>38</v>
      </c>
      <c r="B40" s="21" t="s">
        <v>15</v>
      </c>
      <c r="C40" s="18" t="s">
        <v>301</v>
      </c>
      <c r="D40" s="28">
        <v>14</v>
      </c>
      <c r="E40" s="28" t="s">
        <v>15</v>
      </c>
      <c r="F40" s="20" t="s">
        <v>15</v>
      </c>
      <c r="G40" s="29">
        <v>2</v>
      </c>
      <c r="H40" s="21">
        <v>1</v>
      </c>
      <c r="I40" s="22">
        <v>2</v>
      </c>
      <c r="J40" s="22">
        <v>1</v>
      </c>
      <c r="K40" s="21" t="s">
        <v>15</v>
      </c>
      <c r="L40" s="28">
        <v>9378.36</v>
      </c>
      <c r="M40" s="29">
        <v>1451</v>
      </c>
      <c r="N40" s="23">
        <v>45583</v>
      </c>
      <c r="O40" s="30" t="s">
        <v>14</v>
      </c>
      <c r="R40" s="17"/>
    </row>
    <row r="41" spans="1:18" s="24" customFormat="1" ht="24.95" customHeight="1">
      <c r="A41" s="17">
        <v>39</v>
      </c>
      <c r="B41" s="21">
        <v>29</v>
      </c>
      <c r="C41" s="25" t="s">
        <v>326</v>
      </c>
      <c r="D41" s="19">
        <v>6</v>
      </c>
      <c r="E41" s="19">
        <v>188.2</v>
      </c>
      <c r="F41" s="20">
        <f>(D41-E41)/E41</f>
        <v>-0.96811902231668434</v>
      </c>
      <c r="G41" s="21">
        <v>3</v>
      </c>
      <c r="H41" s="21">
        <v>3</v>
      </c>
      <c r="I41" s="22">
        <f>G41/H41</f>
        <v>1</v>
      </c>
      <c r="J41" s="22">
        <v>1</v>
      </c>
      <c r="K41" s="22">
        <v>3</v>
      </c>
      <c r="L41" s="19">
        <v>613.79999999999995</v>
      </c>
      <c r="M41" s="21">
        <v>100</v>
      </c>
      <c r="N41" s="23">
        <v>45597</v>
      </c>
      <c r="O41" s="30" t="s">
        <v>217</v>
      </c>
      <c r="R41" s="17"/>
    </row>
    <row r="42" spans="1:18" ht="24.95" customHeight="1">
      <c r="A42" s="46"/>
      <c r="B42" s="57" t="s">
        <v>26</v>
      </c>
      <c r="C42" s="48" t="s">
        <v>354</v>
      </c>
      <c r="D42" s="49">
        <f>SUBTOTAL(109,Table132456789101112131415171618281920212223242526[Pajamos 
(GBO)])</f>
        <v>550373.66</v>
      </c>
      <c r="E42" s="49" t="s">
        <v>344</v>
      </c>
      <c r="F42" s="50">
        <f t="shared" ref="F42" si="3">(D42-E42)/E42</f>
        <v>0.23228099321586107</v>
      </c>
      <c r="G42" s="52">
        <f>SUBTOTAL(109,Table132456789101112131415171618281920212223242526[Žiūrovų sk. 
(ADM)])</f>
        <v>75462</v>
      </c>
      <c r="H42" s="57"/>
      <c r="I42" s="46"/>
      <c r="J42" s="46"/>
      <c r="K42" s="57"/>
      <c r="L42" s="54"/>
      <c r="M42" s="57"/>
      <c r="N42" s="46"/>
      <c r="O42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C5A3-C136-43D5-98D6-975C53833612}">
  <dimension ref="A1:R38"/>
  <sheetViews>
    <sheetView topLeftCell="A6" zoomScale="60" zoomScaleNormal="60" workbookViewId="0">
      <selection activeCell="B34" sqref="B34:O34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>
        <v>1</v>
      </c>
      <c r="C3" s="13" t="s">
        <v>328</v>
      </c>
      <c r="D3" s="8">
        <v>145597</v>
      </c>
      <c r="E3" s="19">
        <v>145975</v>
      </c>
      <c r="F3" s="20">
        <f>(D3-E3)/E3</f>
        <v>-2.5894845007706801E-3</v>
      </c>
      <c r="G3" s="10">
        <v>20360</v>
      </c>
      <c r="H3" s="20" t="s">
        <v>15</v>
      </c>
      <c r="I3" s="20" t="s">
        <v>15</v>
      </c>
      <c r="J3" s="20" t="s">
        <v>15</v>
      </c>
      <c r="K3" s="11">
        <v>2</v>
      </c>
      <c r="L3" s="8">
        <v>291572</v>
      </c>
      <c r="M3" s="10">
        <v>41417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21">
        <v>2</v>
      </c>
      <c r="C4" s="18" t="s">
        <v>305</v>
      </c>
      <c r="D4" s="28">
        <v>69161.100000000006</v>
      </c>
      <c r="E4" s="19">
        <v>105352.9</v>
      </c>
      <c r="F4" s="20">
        <f>(D4-E4)/E4</f>
        <v>-0.34352922415994236</v>
      </c>
      <c r="G4" s="29">
        <v>8200</v>
      </c>
      <c r="H4" s="21">
        <v>260</v>
      </c>
      <c r="I4" s="22">
        <f>G4/H4</f>
        <v>31.53846153846154</v>
      </c>
      <c r="J4" s="22">
        <v>12</v>
      </c>
      <c r="K4" s="21">
        <v>3</v>
      </c>
      <c r="L4" s="28">
        <v>386521.86</v>
      </c>
      <c r="M4" s="29">
        <v>48810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21">
        <v>3</v>
      </c>
      <c r="C5" s="18" t="s">
        <v>310</v>
      </c>
      <c r="D5" s="28">
        <v>42963.3</v>
      </c>
      <c r="E5" s="19">
        <v>56359.61</v>
      </c>
      <c r="F5" s="20">
        <f>(D5-E5)/E5</f>
        <v>-0.23769344748836974</v>
      </c>
      <c r="G5" s="29">
        <v>7605</v>
      </c>
      <c r="H5" s="21">
        <v>277</v>
      </c>
      <c r="I5" s="22">
        <f>G5/H5</f>
        <v>27.454873646209386</v>
      </c>
      <c r="J5" s="22">
        <v>19</v>
      </c>
      <c r="K5" s="21">
        <v>3</v>
      </c>
      <c r="L5" s="28">
        <v>199286.72</v>
      </c>
      <c r="M5" s="29">
        <v>36254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333</v>
      </c>
      <c r="D6" s="19">
        <v>38669.96</v>
      </c>
      <c r="E6" s="20" t="s">
        <v>15</v>
      </c>
      <c r="F6" s="20" t="s">
        <v>15</v>
      </c>
      <c r="G6" s="21">
        <v>5843</v>
      </c>
      <c r="H6" s="21">
        <v>187</v>
      </c>
      <c r="I6" s="22">
        <f>G6/H6</f>
        <v>31.245989304812834</v>
      </c>
      <c r="J6" s="22">
        <v>14</v>
      </c>
      <c r="K6" s="21">
        <v>1</v>
      </c>
      <c r="L6" s="19">
        <v>39737.94</v>
      </c>
      <c r="M6" s="21">
        <v>6013</v>
      </c>
      <c r="N6" s="23">
        <v>45604</v>
      </c>
      <c r="O6" s="30" t="s">
        <v>12</v>
      </c>
    </row>
    <row r="7" spans="1:15" s="69" customFormat="1" ht="24.95" customHeight="1">
      <c r="A7" s="6">
        <v>5</v>
      </c>
      <c r="B7" s="21" t="s">
        <v>17</v>
      </c>
      <c r="C7" s="25" t="s">
        <v>343</v>
      </c>
      <c r="D7" s="19">
        <v>26731</v>
      </c>
      <c r="E7" s="28" t="s">
        <v>15</v>
      </c>
      <c r="F7" s="20" t="s">
        <v>15</v>
      </c>
      <c r="G7" s="21">
        <v>5092</v>
      </c>
      <c r="H7" s="21" t="s">
        <v>15</v>
      </c>
      <c r="I7" s="22" t="s">
        <v>15</v>
      </c>
      <c r="J7" s="22">
        <v>18</v>
      </c>
      <c r="K7" s="21">
        <v>1</v>
      </c>
      <c r="L7" s="19">
        <v>26731</v>
      </c>
      <c r="M7" s="21">
        <v>5092</v>
      </c>
      <c r="N7" s="23">
        <v>45604</v>
      </c>
      <c r="O7" s="30" t="s">
        <v>13</v>
      </c>
    </row>
    <row r="8" spans="1:15" s="69" customFormat="1" ht="24.95" customHeight="1">
      <c r="A8" s="17">
        <v>6</v>
      </c>
      <c r="B8" s="21">
        <v>4</v>
      </c>
      <c r="C8" s="18" t="s">
        <v>316</v>
      </c>
      <c r="D8" s="28">
        <v>19476.23</v>
      </c>
      <c r="E8" s="19">
        <v>26164.03</v>
      </c>
      <c r="F8" s="20">
        <f>(D8-E8)/E8</f>
        <v>-0.25561046979383528</v>
      </c>
      <c r="G8" s="29">
        <v>2822</v>
      </c>
      <c r="H8" s="21">
        <v>104</v>
      </c>
      <c r="I8" s="22">
        <f t="shared" ref="I8:I14" si="0">G8/H8</f>
        <v>27.134615384615383</v>
      </c>
      <c r="J8" s="22">
        <v>17</v>
      </c>
      <c r="K8" s="21">
        <v>2</v>
      </c>
      <c r="L8" s="28">
        <v>47425.46</v>
      </c>
      <c r="M8" s="29">
        <v>6998</v>
      </c>
      <c r="N8" s="23">
        <v>45597</v>
      </c>
      <c r="O8" s="30" t="s">
        <v>11</v>
      </c>
    </row>
    <row r="9" spans="1:15" s="69" customFormat="1" ht="24.95" customHeight="1">
      <c r="A9" s="6">
        <v>7</v>
      </c>
      <c r="B9" s="21" t="s">
        <v>23</v>
      </c>
      <c r="C9" s="25" t="s">
        <v>340</v>
      </c>
      <c r="D9" s="19">
        <v>16815.900000000001</v>
      </c>
      <c r="E9" s="28" t="s">
        <v>15</v>
      </c>
      <c r="F9" s="20" t="s">
        <v>15</v>
      </c>
      <c r="G9" s="21">
        <v>2119</v>
      </c>
      <c r="H9" s="21">
        <v>17</v>
      </c>
      <c r="I9" s="22">
        <f t="shared" si="0"/>
        <v>124.64705882352941</v>
      </c>
      <c r="J9" s="22">
        <v>13</v>
      </c>
      <c r="K9" s="21">
        <v>0</v>
      </c>
      <c r="L9" s="19">
        <v>16815.900000000001</v>
      </c>
      <c r="M9" s="21">
        <v>2119</v>
      </c>
      <c r="N9" s="23" t="s">
        <v>24</v>
      </c>
      <c r="O9" s="30" t="s">
        <v>259</v>
      </c>
    </row>
    <row r="10" spans="1:15" s="69" customFormat="1" ht="24.95" customHeight="1">
      <c r="A10" s="17">
        <v>8</v>
      </c>
      <c r="B10" s="21">
        <v>5</v>
      </c>
      <c r="C10" s="18" t="s">
        <v>309</v>
      </c>
      <c r="D10" s="28">
        <v>16564.990000000002</v>
      </c>
      <c r="E10" s="19">
        <v>22920.05</v>
      </c>
      <c r="F10" s="20">
        <f>(D10-E10)/E10</f>
        <v>-0.27727077384211629</v>
      </c>
      <c r="G10" s="29">
        <v>2387</v>
      </c>
      <c r="H10" s="21">
        <v>69</v>
      </c>
      <c r="I10" s="22">
        <f t="shared" si="0"/>
        <v>34.594202898550726</v>
      </c>
      <c r="J10" s="22">
        <v>11</v>
      </c>
      <c r="K10" s="21">
        <v>3</v>
      </c>
      <c r="L10" s="28">
        <v>78999.11</v>
      </c>
      <c r="M10" s="29">
        <v>11645</v>
      </c>
      <c r="N10" s="23">
        <v>45590</v>
      </c>
      <c r="O10" s="30" t="s">
        <v>14</v>
      </c>
    </row>
    <row r="11" spans="1:15" s="69" customFormat="1" ht="24.95" customHeight="1">
      <c r="A11" s="6">
        <v>9</v>
      </c>
      <c r="B11" s="21" t="s">
        <v>17</v>
      </c>
      <c r="C11" s="18" t="s">
        <v>315</v>
      </c>
      <c r="D11" s="28">
        <v>14782.83</v>
      </c>
      <c r="E11" s="28">
        <v>1092.8399999999999</v>
      </c>
      <c r="F11" s="20">
        <f>(D11-E11)/E11</f>
        <v>12.526984737015484</v>
      </c>
      <c r="G11" s="29">
        <v>2124</v>
      </c>
      <c r="H11" s="21">
        <v>144</v>
      </c>
      <c r="I11" s="22">
        <f t="shared" si="0"/>
        <v>14.75</v>
      </c>
      <c r="J11" s="22">
        <v>12</v>
      </c>
      <c r="K11" s="21">
        <v>1</v>
      </c>
      <c r="L11" s="28">
        <v>21384.55</v>
      </c>
      <c r="M11" s="29">
        <v>3045</v>
      </c>
      <c r="N11" s="23">
        <v>45604</v>
      </c>
      <c r="O11" s="30" t="s">
        <v>11</v>
      </c>
    </row>
    <row r="12" spans="1:15" s="69" customFormat="1" ht="24.95" customHeight="1">
      <c r="A12" s="17">
        <v>10</v>
      </c>
      <c r="B12" s="21">
        <v>6</v>
      </c>
      <c r="C12" s="18" t="s">
        <v>292</v>
      </c>
      <c r="D12" s="28">
        <v>12900.42</v>
      </c>
      <c r="E12" s="19">
        <v>20687.599999999999</v>
      </c>
      <c r="F12" s="20">
        <f>(D12-E12)/E12</f>
        <v>-0.37641775749724465</v>
      </c>
      <c r="G12" s="29">
        <v>1781</v>
      </c>
      <c r="H12" s="21">
        <v>61</v>
      </c>
      <c r="I12" s="22">
        <f t="shared" si="0"/>
        <v>29.196721311475411</v>
      </c>
      <c r="J12" s="22">
        <v>8</v>
      </c>
      <c r="K12" s="21">
        <v>4</v>
      </c>
      <c r="L12" s="28">
        <v>166601.67000000001</v>
      </c>
      <c r="M12" s="29">
        <v>22743</v>
      </c>
      <c r="N12" s="23">
        <v>45583</v>
      </c>
      <c r="O12" s="30" t="s">
        <v>259</v>
      </c>
    </row>
    <row r="13" spans="1:15" s="69" customFormat="1" ht="24.95" customHeight="1">
      <c r="A13" s="6">
        <v>11</v>
      </c>
      <c r="B13" s="21">
        <v>7</v>
      </c>
      <c r="C13" s="25" t="s">
        <v>261</v>
      </c>
      <c r="D13" s="19">
        <v>12443.15</v>
      </c>
      <c r="E13" s="19">
        <v>19017.37</v>
      </c>
      <c r="F13" s="20">
        <f>(D13-E13)/E13</f>
        <v>-0.3456955404453928</v>
      </c>
      <c r="G13" s="21">
        <v>2260</v>
      </c>
      <c r="H13" s="21">
        <v>88</v>
      </c>
      <c r="I13" s="22">
        <f t="shared" si="0"/>
        <v>25.681818181818183</v>
      </c>
      <c r="J13" s="22">
        <v>10</v>
      </c>
      <c r="K13" s="22">
        <v>7</v>
      </c>
      <c r="L13" s="19">
        <v>264141.98</v>
      </c>
      <c r="M13" s="21">
        <v>48461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>
        <v>11</v>
      </c>
      <c r="C14" s="25" t="s">
        <v>268</v>
      </c>
      <c r="D14" s="19">
        <v>6139.95</v>
      </c>
      <c r="E14" s="19">
        <v>8058.79</v>
      </c>
      <c r="F14" s="20">
        <f>(D14-E14)/E14</f>
        <v>-0.23810522423341471</v>
      </c>
      <c r="G14" s="21">
        <v>859</v>
      </c>
      <c r="H14" s="21">
        <v>27</v>
      </c>
      <c r="I14" s="22">
        <f t="shared" si="0"/>
        <v>31.814814814814813</v>
      </c>
      <c r="J14" s="22">
        <v>5</v>
      </c>
      <c r="K14" s="22">
        <v>7</v>
      </c>
      <c r="L14" s="19">
        <v>122356.04000000002</v>
      </c>
      <c r="M14" s="21">
        <v>18124</v>
      </c>
      <c r="N14" s="23">
        <v>45562</v>
      </c>
      <c r="O14" s="53" t="s">
        <v>14</v>
      </c>
    </row>
    <row r="15" spans="1:15" s="69" customFormat="1" ht="24.95" customHeight="1">
      <c r="A15" s="6">
        <v>13</v>
      </c>
      <c r="B15" s="21" t="s">
        <v>17</v>
      </c>
      <c r="C15" s="25" t="s">
        <v>341</v>
      </c>
      <c r="D15" s="19">
        <v>4958.47</v>
      </c>
      <c r="E15" s="28" t="s">
        <v>15</v>
      </c>
      <c r="F15" s="20" t="s">
        <v>15</v>
      </c>
      <c r="G15" s="21">
        <v>695</v>
      </c>
      <c r="H15" s="21" t="s">
        <v>15</v>
      </c>
      <c r="I15" s="22" t="s">
        <v>15</v>
      </c>
      <c r="J15" s="22">
        <v>9</v>
      </c>
      <c r="K15" s="21">
        <v>1</v>
      </c>
      <c r="L15" s="19">
        <v>4958.47</v>
      </c>
      <c r="M15" s="21">
        <v>695</v>
      </c>
      <c r="N15" s="23">
        <v>45604</v>
      </c>
      <c r="O15" s="30" t="s">
        <v>342</v>
      </c>
    </row>
    <row r="16" spans="1:15" s="69" customFormat="1" ht="24.95" customHeight="1">
      <c r="A16" s="17">
        <v>14</v>
      </c>
      <c r="B16" s="21">
        <v>9</v>
      </c>
      <c r="C16" s="25" t="s">
        <v>330</v>
      </c>
      <c r="D16" s="19">
        <v>3138.8</v>
      </c>
      <c r="E16" s="19">
        <v>11116.88</v>
      </c>
      <c r="F16" s="20">
        <f t="shared" ref="F16:F25" si="1">(D16-E16)/E16</f>
        <v>-0.71765459373493279</v>
      </c>
      <c r="G16" s="21">
        <v>607</v>
      </c>
      <c r="H16" s="21">
        <v>60</v>
      </c>
      <c r="I16" s="22">
        <f>G16/H16</f>
        <v>10.116666666666667</v>
      </c>
      <c r="J16" s="22">
        <v>9</v>
      </c>
      <c r="K16" s="22">
        <v>2</v>
      </c>
      <c r="L16" s="19">
        <v>14294.68</v>
      </c>
      <c r="M16" s="21">
        <v>2667</v>
      </c>
      <c r="N16" s="23">
        <v>45597</v>
      </c>
      <c r="O16" s="30" t="s">
        <v>11</v>
      </c>
    </row>
    <row r="17" spans="1:18" s="69" customFormat="1" ht="24.95" customHeight="1">
      <c r="A17" s="6">
        <v>15</v>
      </c>
      <c r="B17" s="21">
        <v>8</v>
      </c>
      <c r="C17" s="18" t="s">
        <v>319</v>
      </c>
      <c r="D17" s="28">
        <v>2936.13</v>
      </c>
      <c r="E17" s="28">
        <v>12616.85</v>
      </c>
      <c r="F17" s="20">
        <f t="shared" si="1"/>
        <v>-0.76728501963643869</v>
      </c>
      <c r="G17" s="29">
        <v>405</v>
      </c>
      <c r="H17" s="21">
        <v>17</v>
      </c>
      <c r="I17" s="22">
        <f>G17/H17</f>
        <v>23.823529411764707</v>
      </c>
      <c r="J17" s="22">
        <v>5</v>
      </c>
      <c r="K17" s="21">
        <v>3</v>
      </c>
      <c r="L17" s="28">
        <v>48812.15</v>
      </c>
      <c r="M17" s="29">
        <v>6903</v>
      </c>
      <c r="N17" s="23">
        <v>45590</v>
      </c>
      <c r="O17" s="30" t="s">
        <v>251</v>
      </c>
    </row>
    <row r="18" spans="1:18" s="69" customFormat="1" ht="24.95" customHeight="1">
      <c r="A18" s="17">
        <v>16</v>
      </c>
      <c r="B18" s="21">
        <v>15</v>
      </c>
      <c r="C18" s="18" t="s">
        <v>300</v>
      </c>
      <c r="D18" s="28">
        <v>2191.5</v>
      </c>
      <c r="E18" s="28">
        <v>4298.71</v>
      </c>
      <c r="F18" s="20">
        <f t="shared" si="1"/>
        <v>-0.49019589597809576</v>
      </c>
      <c r="G18" s="29">
        <v>339</v>
      </c>
      <c r="H18" s="21">
        <v>20</v>
      </c>
      <c r="I18" s="22">
        <f>G18/H18</f>
        <v>16.95</v>
      </c>
      <c r="J18" s="22">
        <v>5</v>
      </c>
      <c r="K18" s="21">
        <v>4</v>
      </c>
      <c r="L18" s="28">
        <v>29871.77</v>
      </c>
      <c r="M18" s="29">
        <v>4590</v>
      </c>
      <c r="N18" s="23">
        <v>45583</v>
      </c>
      <c r="O18" s="30" t="s">
        <v>251</v>
      </c>
    </row>
    <row r="19" spans="1:18" s="69" customFormat="1" ht="24.95" customHeight="1">
      <c r="A19" s="6">
        <v>17</v>
      </c>
      <c r="B19" s="21">
        <v>12</v>
      </c>
      <c r="C19" s="18" t="s">
        <v>272</v>
      </c>
      <c r="D19" s="28">
        <v>2142.1</v>
      </c>
      <c r="E19" s="19">
        <v>7415.48</v>
      </c>
      <c r="F19" s="20">
        <f t="shared" si="1"/>
        <v>-0.71113130909934352</v>
      </c>
      <c r="G19" s="29">
        <v>386</v>
      </c>
      <c r="H19" s="21">
        <v>26</v>
      </c>
      <c r="I19" s="22">
        <f>G19/H19</f>
        <v>14.846153846153847</v>
      </c>
      <c r="J19" s="22">
        <v>7</v>
      </c>
      <c r="K19" s="21">
        <v>4</v>
      </c>
      <c r="L19" s="28">
        <v>62622.19</v>
      </c>
      <c r="M19" s="29">
        <v>11889</v>
      </c>
      <c r="N19" s="23">
        <v>45583</v>
      </c>
      <c r="O19" s="30" t="s">
        <v>11</v>
      </c>
    </row>
    <row r="20" spans="1:18" s="69" customFormat="1" ht="24.95" customHeight="1">
      <c r="A20" s="17">
        <v>18</v>
      </c>
      <c r="B20" s="21">
        <v>25</v>
      </c>
      <c r="C20" s="18" t="s">
        <v>240</v>
      </c>
      <c r="D20" s="28">
        <v>1433</v>
      </c>
      <c r="E20" s="28">
        <v>557</v>
      </c>
      <c r="F20" s="20">
        <f t="shared" si="1"/>
        <v>1.5727109515260322</v>
      </c>
      <c r="G20" s="29">
        <v>210</v>
      </c>
      <c r="H20" s="21">
        <v>10</v>
      </c>
      <c r="I20" s="22">
        <f>G20/H20</f>
        <v>21</v>
      </c>
      <c r="J20" s="22">
        <v>2</v>
      </c>
      <c r="K20" s="21">
        <v>9</v>
      </c>
      <c r="L20" s="28">
        <v>113827.53</v>
      </c>
      <c r="M20" s="29">
        <v>17126</v>
      </c>
      <c r="N20" s="23">
        <v>45548</v>
      </c>
      <c r="O20" s="30" t="s">
        <v>11</v>
      </c>
    </row>
    <row r="21" spans="1:18" s="69" customFormat="1" ht="24.95" customHeight="1">
      <c r="A21" s="6">
        <v>19</v>
      </c>
      <c r="B21" s="21">
        <v>31</v>
      </c>
      <c r="C21" s="18" t="s">
        <v>239</v>
      </c>
      <c r="D21" s="28">
        <v>1359</v>
      </c>
      <c r="E21" s="28">
        <v>75</v>
      </c>
      <c r="F21" s="20">
        <f t="shared" si="1"/>
        <v>17.12</v>
      </c>
      <c r="G21" s="29">
        <v>271</v>
      </c>
      <c r="H21" s="21">
        <v>3</v>
      </c>
      <c r="I21" s="22">
        <v>15</v>
      </c>
      <c r="J21" s="22">
        <v>2</v>
      </c>
      <c r="K21" s="20" t="s">
        <v>15</v>
      </c>
      <c r="L21" s="28">
        <v>45499.859999999993</v>
      </c>
      <c r="M21" s="29">
        <v>8985</v>
      </c>
      <c r="N21" s="23">
        <v>45541</v>
      </c>
      <c r="O21" s="30" t="s">
        <v>14</v>
      </c>
    </row>
    <row r="22" spans="1:18" s="69" customFormat="1" ht="24.95" customHeight="1">
      <c r="A22" s="17">
        <v>20</v>
      </c>
      <c r="B22" s="21">
        <v>17</v>
      </c>
      <c r="C22" s="18" t="s">
        <v>146</v>
      </c>
      <c r="D22" s="28">
        <v>1307.3699999999999</v>
      </c>
      <c r="E22" s="28">
        <v>3115.75</v>
      </c>
      <c r="F22" s="20">
        <f t="shared" si="1"/>
        <v>-0.58039958276498438</v>
      </c>
      <c r="G22" s="29">
        <v>267</v>
      </c>
      <c r="H22" s="21">
        <v>14</v>
      </c>
      <c r="I22" s="22">
        <f>G22/H22</f>
        <v>19.071428571428573</v>
      </c>
      <c r="J22" s="22">
        <v>2</v>
      </c>
      <c r="K22" s="21">
        <v>19</v>
      </c>
      <c r="L22" s="28">
        <v>1200705.44</v>
      </c>
      <c r="M22" s="29">
        <v>208685</v>
      </c>
      <c r="N22" s="23">
        <v>45478</v>
      </c>
      <c r="O22" s="30" t="s">
        <v>63</v>
      </c>
    </row>
    <row r="23" spans="1:18" s="69" customFormat="1" ht="24.95" customHeight="1">
      <c r="A23" s="6">
        <v>21</v>
      </c>
      <c r="B23" s="21">
        <v>24</v>
      </c>
      <c r="C23" s="18" t="s">
        <v>303</v>
      </c>
      <c r="D23" s="28">
        <v>1191</v>
      </c>
      <c r="E23" s="28">
        <v>797</v>
      </c>
      <c r="F23" s="20">
        <f t="shared" si="1"/>
        <v>0.49435382685069007</v>
      </c>
      <c r="G23" s="29">
        <v>188</v>
      </c>
      <c r="H23" s="21">
        <v>8</v>
      </c>
      <c r="I23" s="22">
        <f>G23/H23</f>
        <v>23.5</v>
      </c>
      <c r="J23" s="22">
        <v>4</v>
      </c>
      <c r="K23" s="21">
        <v>4</v>
      </c>
      <c r="L23" s="28">
        <v>4066.3</v>
      </c>
      <c r="M23" s="29" t="s">
        <v>338</v>
      </c>
      <c r="N23" s="23">
        <v>45583</v>
      </c>
      <c r="O23" s="30" t="s">
        <v>25</v>
      </c>
    </row>
    <row r="24" spans="1:18" s="69" customFormat="1" ht="24.95" customHeight="1">
      <c r="A24" s="17">
        <v>22</v>
      </c>
      <c r="B24" s="21">
        <v>13</v>
      </c>
      <c r="C24" s="25" t="s">
        <v>325</v>
      </c>
      <c r="D24" s="19">
        <v>772.5</v>
      </c>
      <c r="E24" s="19">
        <v>6937.16</v>
      </c>
      <c r="F24" s="20">
        <f t="shared" si="1"/>
        <v>-0.88864319116180113</v>
      </c>
      <c r="G24" s="21">
        <v>105</v>
      </c>
      <c r="H24" s="21">
        <v>14</v>
      </c>
      <c r="I24" s="22">
        <f>G24/H24</f>
        <v>7.5</v>
      </c>
      <c r="J24" s="22">
        <v>1</v>
      </c>
      <c r="K24" s="22">
        <v>2</v>
      </c>
      <c r="L24" s="19">
        <v>7709.66</v>
      </c>
      <c r="M24" s="21">
        <v>1100</v>
      </c>
      <c r="N24" s="23">
        <v>45597</v>
      </c>
      <c r="O24" s="30" t="s">
        <v>19</v>
      </c>
    </row>
    <row r="25" spans="1:18" s="69" customFormat="1" ht="24.95" customHeight="1">
      <c r="A25" s="6">
        <v>23</v>
      </c>
      <c r="B25" s="21">
        <v>18</v>
      </c>
      <c r="C25" s="18" t="s">
        <v>304</v>
      </c>
      <c r="D25" s="28">
        <v>481.8</v>
      </c>
      <c r="E25" s="19">
        <v>2730.4</v>
      </c>
      <c r="F25" s="20">
        <f t="shared" si="1"/>
        <v>-0.82354233811895683</v>
      </c>
      <c r="G25" s="29">
        <v>74</v>
      </c>
      <c r="H25" s="21">
        <v>3</v>
      </c>
      <c r="I25" s="22">
        <f>G25/H25</f>
        <v>24.666666666666668</v>
      </c>
      <c r="J25" s="22">
        <v>2</v>
      </c>
      <c r="K25" s="21">
        <v>3</v>
      </c>
      <c r="L25" s="28">
        <v>12640.78</v>
      </c>
      <c r="M25" s="29">
        <v>1859</v>
      </c>
      <c r="N25" s="23">
        <v>45590</v>
      </c>
      <c r="O25" s="30" t="s">
        <v>11</v>
      </c>
    </row>
    <row r="26" spans="1:18" s="69" customFormat="1" ht="24.95" customHeight="1">
      <c r="A26" s="17">
        <v>24</v>
      </c>
      <c r="B26" s="21" t="s">
        <v>23</v>
      </c>
      <c r="C26" s="18" t="s">
        <v>337</v>
      </c>
      <c r="D26" s="28">
        <v>473.2</v>
      </c>
      <c r="E26" s="28" t="s">
        <v>15</v>
      </c>
      <c r="F26" s="20" t="s">
        <v>15</v>
      </c>
      <c r="G26" s="29">
        <v>80</v>
      </c>
      <c r="H26" s="21">
        <v>3</v>
      </c>
      <c r="I26" s="22">
        <f>G26/H26</f>
        <v>26.666666666666668</v>
      </c>
      <c r="J26" s="22">
        <v>3</v>
      </c>
      <c r="K26" s="21">
        <v>0</v>
      </c>
      <c r="L26" s="28">
        <v>473.2</v>
      </c>
      <c r="M26" s="29">
        <v>80</v>
      </c>
      <c r="N26" s="23" t="s">
        <v>24</v>
      </c>
      <c r="O26" s="30" t="s">
        <v>11</v>
      </c>
    </row>
    <row r="27" spans="1:18" s="69" customFormat="1" ht="24.95" customHeight="1">
      <c r="A27" s="6">
        <v>25</v>
      </c>
      <c r="B27" s="21" t="s">
        <v>15</v>
      </c>
      <c r="C27" s="18" t="s">
        <v>296</v>
      </c>
      <c r="D27" s="28">
        <v>384</v>
      </c>
      <c r="E27" s="28" t="s">
        <v>15</v>
      </c>
      <c r="F27" s="20" t="s">
        <v>15</v>
      </c>
      <c r="G27" s="29">
        <v>73</v>
      </c>
      <c r="H27" s="21">
        <v>13</v>
      </c>
      <c r="I27" s="22">
        <v>7.6363636363636367</v>
      </c>
      <c r="J27" s="22">
        <v>4</v>
      </c>
      <c r="K27" s="21" t="s">
        <v>15</v>
      </c>
      <c r="L27" s="28">
        <v>1813.15</v>
      </c>
      <c r="M27" s="29">
        <v>334</v>
      </c>
      <c r="N27" s="23">
        <v>45576</v>
      </c>
      <c r="O27" s="30" t="s">
        <v>297</v>
      </c>
    </row>
    <row r="28" spans="1:18" s="69" customFormat="1" ht="24.95" customHeight="1">
      <c r="A28" s="17">
        <v>26</v>
      </c>
      <c r="B28" s="21">
        <v>16</v>
      </c>
      <c r="C28" s="25" t="s">
        <v>332</v>
      </c>
      <c r="D28" s="19">
        <v>370.5</v>
      </c>
      <c r="E28" s="19">
        <v>3593.3900000000003</v>
      </c>
      <c r="F28" s="20">
        <f>(D28-E28)/E28</f>
        <v>-0.89689401929654167</v>
      </c>
      <c r="G28" s="21">
        <v>71</v>
      </c>
      <c r="H28" s="21">
        <v>10</v>
      </c>
      <c r="I28" s="22">
        <f>G28/H28</f>
        <v>7.1</v>
      </c>
      <c r="J28" s="22">
        <v>6</v>
      </c>
      <c r="K28" s="22">
        <v>2</v>
      </c>
      <c r="L28" s="19">
        <v>3963.8900000000003</v>
      </c>
      <c r="M28" s="21">
        <v>729</v>
      </c>
      <c r="N28" s="23">
        <v>45597</v>
      </c>
      <c r="O28" s="30" t="s">
        <v>95</v>
      </c>
    </row>
    <row r="29" spans="1:18" s="69" customFormat="1" ht="24.95" customHeight="1">
      <c r="A29" s="6">
        <v>27</v>
      </c>
      <c r="B29" s="21">
        <v>20</v>
      </c>
      <c r="C29" s="18" t="s">
        <v>282</v>
      </c>
      <c r="D29" s="28">
        <v>351</v>
      </c>
      <c r="E29" s="19">
        <v>1662</v>
      </c>
      <c r="F29" s="20">
        <f>(D29-E29)/E29</f>
        <v>-0.78880866425992779</v>
      </c>
      <c r="G29" s="29">
        <v>88</v>
      </c>
      <c r="H29" s="20" t="s">
        <v>15</v>
      </c>
      <c r="I29" s="20" t="s">
        <v>15</v>
      </c>
      <c r="J29" s="22">
        <v>3</v>
      </c>
      <c r="K29" s="21">
        <v>5</v>
      </c>
      <c r="L29" s="28">
        <v>53301</v>
      </c>
      <c r="M29" s="29">
        <v>10368</v>
      </c>
      <c r="N29" s="23">
        <v>45576</v>
      </c>
      <c r="O29" s="30" t="s">
        <v>13</v>
      </c>
    </row>
    <row r="30" spans="1:18" s="24" customFormat="1" ht="24.95" customHeight="1">
      <c r="A30" s="17">
        <v>28</v>
      </c>
      <c r="B30" s="21">
        <v>26</v>
      </c>
      <c r="C30" s="25" t="s">
        <v>331</v>
      </c>
      <c r="D30" s="19">
        <v>310.8</v>
      </c>
      <c r="E30" s="19">
        <v>531.20000000000005</v>
      </c>
      <c r="F30" s="20">
        <f>(D30-E30)/E30</f>
        <v>-0.41490963855421692</v>
      </c>
      <c r="G30" s="21">
        <v>47</v>
      </c>
      <c r="H30" s="21">
        <v>8</v>
      </c>
      <c r="I30" s="22">
        <f>G30/H30</f>
        <v>5.875</v>
      </c>
      <c r="J30" s="22">
        <v>4</v>
      </c>
      <c r="K30" s="22">
        <v>2</v>
      </c>
      <c r="L30" s="19">
        <v>842</v>
      </c>
      <c r="M30" s="21">
        <v>135</v>
      </c>
      <c r="N30" s="23">
        <v>45597</v>
      </c>
      <c r="O30" s="30" t="s">
        <v>25</v>
      </c>
      <c r="R30" s="17"/>
    </row>
    <row r="31" spans="1:18" s="24" customFormat="1" ht="24.95" customHeight="1">
      <c r="A31" s="6">
        <v>29</v>
      </c>
      <c r="B31" s="21">
        <v>27</v>
      </c>
      <c r="C31" s="25" t="s">
        <v>326</v>
      </c>
      <c r="D31" s="19">
        <v>188.2</v>
      </c>
      <c r="E31" s="19">
        <v>419.6</v>
      </c>
      <c r="F31" s="20">
        <f>(D31-E31)/E31</f>
        <v>-0.5514775977121068</v>
      </c>
      <c r="G31" s="21">
        <v>31</v>
      </c>
      <c r="H31" s="21">
        <v>6</v>
      </c>
      <c r="I31" s="22">
        <f>G31/H31</f>
        <v>5.166666666666667</v>
      </c>
      <c r="J31" s="22">
        <v>4</v>
      </c>
      <c r="K31" s="22">
        <v>2</v>
      </c>
      <c r="L31" s="19">
        <v>607.79999999999995</v>
      </c>
      <c r="M31" s="21">
        <v>97</v>
      </c>
      <c r="N31" s="23">
        <v>45597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33</v>
      </c>
      <c r="C32" s="18" t="s">
        <v>283</v>
      </c>
      <c r="D32" s="28">
        <v>129.79</v>
      </c>
      <c r="E32" s="28">
        <v>70</v>
      </c>
      <c r="F32" s="20">
        <f>(D32-E32)/E32</f>
        <v>0.85414285714285698</v>
      </c>
      <c r="G32" s="29">
        <v>38</v>
      </c>
      <c r="H32" s="21">
        <v>1</v>
      </c>
      <c r="I32" s="22">
        <v>38</v>
      </c>
      <c r="J32" s="22">
        <v>1</v>
      </c>
      <c r="K32" s="21">
        <v>6</v>
      </c>
      <c r="L32" s="28">
        <v>1485.26</v>
      </c>
      <c r="M32" s="29">
        <v>289</v>
      </c>
      <c r="N32" s="23">
        <v>45569</v>
      </c>
      <c r="O32" s="30" t="s">
        <v>217</v>
      </c>
      <c r="R32" s="17"/>
    </row>
    <row r="33" spans="1:18" s="24" customFormat="1" ht="24.95" customHeight="1">
      <c r="A33" s="6">
        <v>31</v>
      </c>
      <c r="B33" s="21" t="s">
        <v>15</v>
      </c>
      <c r="C33" s="18" t="s">
        <v>49</v>
      </c>
      <c r="D33" s="28">
        <v>84</v>
      </c>
      <c r="E33" s="28" t="s">
        <v>15</v>
      </c>
      <c r="F33" s="20" t="s">
        <v>15</v>
      </c>
      <c r="G33" s="29">
        <v>15</v>
      </c>
      <c r="H33" s="21">
        <v>1</v>
      </c>
      <c r="I33" s="22">
        <f>G33/H33</f>
        <v>15</v>
      </c>
      <c r="J33" s="22">
        <v>1</v>
      </c>
      <c r="K33" s="21" t="s">
        <v>15</v>
      </c>
      <c r="L33" s="28">
        <v>38543.89</v>
      </c>
      <c r="M33" s="29">
        <v>4118</v>
      </c>
      <c r="N33" s="23">
        <v>45365</v>
      </c>
      <c r="O33" s="30" t="s">
        <v>25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339</v>
      </c>
      <c r="D34" s="28">
        <v>75</v>
      </c>
      <c r="E34" s="28" t="s">
        <v>15</v>
      </c>
      <c r="F34" s="20" t="s">
        <v>15</v>
      </c>
      <c r="G34" s="29">
        <v>15</v>
      </c>
      <c r="H34" s="21">
        <v>1</v>
      </c>
      <c r="I34" s="22">
        <f>G34/H34</f>
        <v>15</v>
      </c>
      <c r="J34" s="22">
        <v>1</v>
      </c>
      <c r="K34" s="21" t="s">
        <v>15</v>
      </c>
      <c r="L34" s="28">
        <v>4120.6000000000004</v>
      </c>
      <c r="M34" s="29">
        <v>1330</v>
      </c>
      <c r="N34" s="23">
        <v>44007</v>
      </c>
      <c r="O34" s="30" t="s">
        <v>25</v>
      </c>
      <c r="R34" s="17"/>
    </row>
    <row r="35" spans="1:18" s="24" customFormat="1" ht="24.95" customHeight="1">
      <c r="A35" s="6">
        <v>33</v>
      </c>
      <c r="B35" s="21" t="s">
        <v>15</v>
      </c>
      <c r="C35" s="18" t="s">
        <v>48</v>
      </c>
      <c r="D35" s="28">
        <v>66</v>
      </c>
      <c r="E35" s="28" t="s">
        <v>15</v>
      </c>
      <c r="F35" s="20" t="s">
        <v>15</v>
      </c>
      <c r="G35" s="29">
        <v>24</v>
      </c>
      <c r="H35" s="21">
        <v>1</v>
      </c>
      <c r="I35" s="22">
        <f>G35/H35</f>
        <v>24</v>
      </c>
      <c r="J35" s="22">
        <v>1</v>
      </c>
      <c r="K35" s="20" t="s">
        <v>15</v>
      </c>
      <c r="L35" s="28">
        <v>192232.05</v>
      </c>
      <c r="M35" s="29">
        <v>48012</v>
      </c>
      <c r="N35" s="23">
        <v>44659</v>
      </c>
      <c r="O35" s="30" t="s">
        <v>11</v>
      </c>
      <c r="R35" s="17"/>
    </row>
    <row r="36" spans="1:18" s="24" customFormat="1" ht="24.95" customHeight="1">
      <c r="A36" s="17">
        <v>34</v>
      </c>
      <c r="B36" s="21">
        <v>29</v>
      </c>
      <c r="C36" s="18" t="s">
        <v>249</v>
      </c>
      <c r="D36" s="28">
        <v>20</v>
      </c>
      <c r="E36" s="28">
        <v>124</v>
      </c>
      <c r="F36" s="20">
        <f>(D36-E36)/E36</f>
        <v>-0.83870967741935487</v>
      </c>
      <c r="G36" s="29">
        <v>4</v>
      </c>
      <c r="H36" s="20" t="s">
        <v>15</v>
      </c>
      <c r="I36" s="20" t="s">
        <v>15</v>
      </c>
      <c r="J36" s="22">
        <v>1</v>
      </c>
      <c r="K36" s="20" t="s">
        <v>15</v>
      </c>
      <c r="L36" s="28">
        <v>7585</v>
      </c>
      <c r="M36" s="29">
        <v>1692</v>
      </c>
      <c r="N36" s="23">
        <v>45548</v>
      </c>
      <c r="O36" s="30" t="s">
        <v>13</v>
      </c>
      <c r="R36" s="17"/>
    </row>
    <row r="37" spans="1:18" s="24" customFormat="1" ht="24.95" customHeight="1">
      <c r="A37" s="6">
        <v>35</v>
      </c>
      <c r="B37" s="21" t="s">
        <v>15</v>
      </c>
      <c r="C37" s="25" t="s">
        <v>313</v>
      </c>
      <c r="D37" s="19">
        <v>20</v>
      </c>
      <c r="E37" s="28" t="s">
        <v>15</v>
      </c>
      <c r="F37" s="20" t="s">
        <v>15</v>
      </c>
      <c r="G37" s="21">
        <v>4</v>
      </c>
      <c r="H37" s="21" t="s">
        <v>15</v>
      </c>
      <c r="I37" s="22" t="s">
        <v>15</v>
      </c>
      <c r="J37" s="22">
        <v>1</v>
      </c>
      <c r="K37" s="21" t="s">
        <v>15</v>
      </c>
      <c r="L37" s="19">
        <v>3868</v>
      </c>
      <c r="M37" s="21">
        <v>572</v>
      </c>
      <c r="N37" s="23">
        <v>45590</v>
      </c>
      <c r="O37" s="30" t="s">
        <v>13</v>
      </c>
      <c r="R37" s="17"/>
    </row>
    <row r="38" spans="1:18" ht="24.95" customHeight="1">
      <c r="A38" s="46"/>
      <c r="B38" s="57" t="s">
        <v>26</v>
      </c>
      <c r="C38" s="48" t="s">
        <v>69</v>
      </c>
      <c r="D38" s="49">
        <f>SUBTOTAL(109,Table1324567891011121314151716182819202122232425[Pajamos 
(GBO)])</f>
        <v>446629.99</v>
      </c>
      <c r="E38" s="49" t="s">
        <v>336</v>
      </c>
      <c r="F38" s="50">
        <f t="shared" ref="F38" si="2">(D38-E38)/E38</f>
        <v>-7.1509371595832275E-2</v>
      </c>
      <c r="G38" s="52">
        <f>SUBTOTAL(109,Table1324567891011121314151716182819202122232425[Žiūrovų sk. 
(ADM)])</f>
        <v>65489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5BAD-B6BE-4A2E-9DED-49D764107831}">
  <dimension ref="A1:R39"/>
  <sheetViews>
    <sheetView topLeftCell="A19" zoomScale="60" zoomScaleNormal="60" workbookViewId="0">
      <selection activeCell="A38" sqref="A38:XFD38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 t="s">
        <v>17</v>
      </c>
      <c r="C3" s="13" t="s">
        <v>328</v>
      </c>
      <c r="D3" s="8">
        <v>145975</v>
      </c>
      <c r="E3" s="20" t="s">
        <v>15</v>
      </c>
      <c r="F3" s="20" t="s">
        <v>15</v>
      </c>
      <c r="G3" s="10">
        <v>21057</v>
      </c>
      <c r="H3" s="10">
        <v>231</v>
      </c>
      <c r="I3" s="22">
        <f t="shared" ref="I3:I15" si="0">G3/H3</f>
        <v>91.15584415584415</v>
      </c>
      <c r="J3" s="21" t="s">
        <v>15</v>
      </c>
      <c r="K3" s="11">
        <v>1</v>
      </c>
      <c r="L3" s="8">
        <v>145975</v>
      </c>
      <c r="M3" s="10">
        <v>21057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17">
        <v>1</v>
      </c>
      <c r="C4" s="18" t="s">
        <v>305</v>
      </c>
      <c r="D4" s="28">
        <v>105352.9</v>
      </c>
      <c r="E4" s="19">
        <v>194442.08</v>
      </c>
      <c r="F4" s="20">
        <f>(D4-E4)/E4</f>
        <v>-0.45817849716481124</v>
      </c>
      <c r="G4" s="29">
        <v>13156</v>
      </c>
      <c r="H4" s="21">
        <v>295</v>
      </c>
      <c r="I4" s="22">
        <f t="shared" si="0"/>
        <v>44.596610169491527</v>
      </c>
      <c r="J4" s="22">
        <v>12</v>
      </c>
      <c r="K4" s="21">
        <v>2</v>
      </c>
      <c r="L4" s="28">
        <v>317274.76</v>
      </c>
      <c r="M4" s="29">
        <v>40591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17">
        <v>2</v>
      </c>
      <c r="C5" s="18" t="s">
        <v>310</v>
      </c>
      <c r="D5" s="28">
        <v>56359.61</v>
      </c>
      <c r="E5" s="19">
        <v>97583.96</v>
      </c>
      <c r="F5" s="20">
        <f>(D5-E5)/E5</f>
        <v>-0.42245006248977807</v>
      </c>
      <c r="G5" s="29">
        <v>10028</v>
      </c>
      <c r="H5" s="21">
        <v>334</v>
      </c>
      <c r="I5" s="22">
        <f t="shared" si="0"/>
        <v>30.023952095808383</v>
      </c>
      <c r="J5" s="22">
        <v>24</v>
      </c>
      <c r="K5" s="21">
        <v>2</v>
      </c>
      <c r="L5" s="28">
        <v>156323.42000000001</v>
      </c>
      <c r="M5" s="29">
        <v>28649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17" t="s">
        <v>17</v>
      </c>
      <c r="C6" s="18" t="s">
        <v>316</v>
      </c>
      <c r="D6" s="28">
        <v>26164.03</v>
      </c>
      <c r="E6" s="20" t="s">
        <v>15</v>
      </c>
      <c r="F6" s="20" t="s">
        <v>15</v>
      </c>
      <c r="G6" s="29">
        <v>3911</v>
      </c>
      <c r="H6" s="21">
        <v>129</v>
      </c>
      <c r="I6" s="22">
        <f t="shared" si="0"/>
        <v>30.31782945736434</v>
      </c>
      <c r="J6" s="22">
        <v>19</v>
      </c>
      <c r="K6" s="21">
        <v>1</v>
      </c>
      <c r="L6" s="28">
        <v>27698.23</v>
      </c>
      <c r="M6" s="29">
        <v>4121</v>
      </c>
      <c r="N6" s="23">
        <v>45597</v>
      </c>
      <c r="O6" s="30" t="s">
        <v>11</v>
      </c>
    </row>
    <row r="7" spans="1:15" s="69" customFormat="1" ht="24.95" customHeight="1">
      <c r="A7" s="6">
        <v>5</v>
      </c>
      <c r="B7" s="17">
        <v>5</v>
      </c>
      <c r="C7" s="18" t="s">
        <v>309</v>
      </c>
      <c r="D7" s="28">
        <v>22920.05</v>
      </c>
      <c r="E7" s="19">
        <v>34093.050000000003</v>
      </c>
      <c r="F7" s="20">
        <f>(D7-E7)/E7</f>
        <v>-0.32772075247007831</v>
      </c>
      <c r="G7" s="29">
        <v>3510</v>
      </c>
      <c r="H7" s="21">
        <v>120</v>
      </c>
      <c r="I7" s="22">
        <f t="shared" si="0"/>
        <v>29.25</v>
      </c>
      <c r="J7" s="22">
        <v>13</v>
      </c>
      <c r="K7" s="21">
        <v>2</v>
      </c>
      <c r="L7" s="28">
        <v>62434.12</v>
      </c>
      <c r="M7" s="29">
        <v>9258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17">
        <v>3</v>
      </c>
      <c r="C8" s="18" t="s">
        <v>292</v>
      </c>
      <c r="D8" s="28">
        <v>20687.599999999999</v>
      </c>
      <c r="E8" s="19">
        <v>54072.25</v>
      </c>
      <c r="F8" s="20">
        <f>(D8-E8)/E8</f>
        <v>-0.61740818996805202</v>
      </c>
      <c r="G8" s="29">
        <v>3013</v>
      </c>
      <c r="H8" s="21">
        <v>101</v>
      </c>
      <c r="I8" s="22">
        <f t="shared" si="0"/>
        <v>29.831683168316832</v>
      </c>
      <c r="J8" s="22">
        <v>10</v>
      </c>
      <c r="K8" s="21">
        <v>3</v>
      </c>
      <c r="L8" s="28">
        <v>153701.25</v>
      </c>
      <c r="M8" s="29">
        <v>20962</v>
      </c>
      <c r="N8" s="23">
        <v>45583</v>
      </c>
      <c r="O8" s="30" t="s">
        <v>259</v>
      </c>
    </row>
    <row r="9" spans="1:15" s="69" customFormat="1" ht="24.95" customHeight="1">
      <c r="A9" s="6">
        <v>7</v>
      </c>
      <c r="B9" s="17">
        <v>4</v>
      </c>
      <c r="C9" s="25" t="s">
        <v>261</v>
      </c>
      <c r="D9" s="19">
        <v>19017.37</v>
      </c>
      <c r="E9" s="19">
        <v>36097.96</v>
      </c>
      <c r="F9" s="20">
        <f>(D9-E9)/E9</f>
        <v>-0.47317327627378392</v>
      </c>
      <c r="G9" s="21">
        <v>3437</v>
      </c>
      <c r="H9" s="21">
        <v>90</v>
      </c>
      <c r="I9" s="22">
        <f t="shared" si="0"/>
        <v>38.18888888888889</v>
      </c>
      <c r="J9" s="22">
        <v>9</v>
      </c>
      <c r="K9" s="22">
        <v>6</v>
      </c>
      <c r="L9" s="19">
        <v>251698.83</v>
      </c>
      <c r="M9" s="21">
        <v>46201</v>
      </c>
      <c r="N9" s="23">
        <v>45562</v>
      </c>
      <c r="O9" s="53" t="s">
        <v>11</v>
      </c>
    </row>
    <row r="10" spans="1:15" s="69" customFormat="1" ht="24.95" customHeight="1">
      <c r="A10" s="17">
        <v>8</v>
      </c>
      <c r="B10" s="17">
        <v>6</v>
      </c>
      <c r="C10" s="18" t="s">
        <v>319</v>
      </c>
      <c r="D10" s="28">
        <v>12616.85</v>
      </c>
      <c r="E10" s="28">
        <v>33259.17</v>
      </c>
      <c r="F10" s="20">
        <f>(D10-E10)/E10</f>
        <v>-0.62065048526466537</v>
      </c>
      <c r="G10" s="29">
        <v>1855</v>
      </c>
      <c r="H10" s="21">
        <v>63</v>
      </c>
      <c r="I10" s="22">
        <f t="shared" si="0"/>
        <v>29.444444444444443</v>
      </c>
      <c r="J10" s="22">
        <v>11</v>
      </c>
      <c r="K10" s="21">
        <v>2</v>
      </c>
      <c r="L10" s="28">
        <v>45876.02</v>
      </c>
      <c r="M10" s="29">
        <v>6498</v>
      </c>
      <c r="N10" s="23">
        <v>45590</v>
      </c>
      <c r="O10" s="30" t="s">
        <v>251</v>
      </c>
    </row>
    <row r="11" spans="1:15" s="69" customFormat="1" ht="24.95" customHeight="1">
      <c r="A11" s="6">
        <v>9</v>
      </c>
      <c r="B11" s="21" t="s">
        <v>17</v>
      </c>
      <c r="C11" s="25" t="s">
        <v>330</v>
      </c>
      <c r="D11" s="19">
        <v>11116.88</v>
      </c>
      <c r="E11" s="19" t="s">
        <v>15</v>
      </c>
      <c r="F11" s="20" t="s">
        <v>15</v>
      </c>
      <c r="G11" s="21">
        <v>2049</v>
      </c>
      <c r="H11" s="21">
        <v>176</v>
      </c>
      <c r="I11" s="22">
        <f t="shared" si="0"/>
        <v>11.642045454545455</v>
      </c>
      <c r="J11" s="22">
        <v>16</v>
      </c>
      <c r="K11" s="22">
        <v>1</v>
      </c>
      <c r="L11" s="19">
        <v>11116.88</v>
      </c>
      <c r="M11" s="21">
        <v>2049</v>
      </c>
      <c r="N11" s="23">
        <v>45597</v>
      </c>
      <c r="O11" s="30" t="s">
        <v>11</v>
      </c>
    </row>
    <row r="12" spans="1:15" s="69" customFormat="1" ht="24.95" customHeight="1">
      <c r="A12" s="17">
        <v>10</v>
      </c>
      <c r="B12" s="17">
        <v>10</v>
      </c>
      <c r="C12" s="18" t="s">
        <v>294</v>
      </c>
      <c r="D12" s="28">
        <v>8628.42</v>
      </c>
      <c r="E12" s="28">
        <v>11762.18</v>
      </c>
      <c r="F12" s="20">
        <f>(D12-E12)/E12</f>
        <v>-0.26642680183435385</v>
      </c>
      <c r="G12" s="29">
        <v>1215</v>
      </c>
      <c r="H12" s="21">
        <v>38</v>
      </c>
      <c r="I12" s="22">
        <f t="shared" si="0"/>
        <v>31.973684210526315</v>
      </c>
      <c r="J12" s="22">
        <v>8</v>
      </c>
      <c r="K12" s="21">
        <v>4</v>
      </c>
      <c r="L12" s="28">
        <v>82435.039999999994</v>
      </c>
      <c r="M12" s="29">
        <v>11920</v>
      </c>
      <c r="N12" s="23">
        <v>45576</v>
      </c>
      <c r="O12" s="30" t="s">
        <v>295</v>
      </c>
    </row>
    <row r="13" spans="1:15" s="69" customFormat="1" ht="24.95" customHeight="1">
      <c r="A13" s="6">
        <v>11</v>
      </c>
      <c r="B13" s="17">
        <v>9</v>
      </c>
      <c r="C13" s="25" t="s">
        <v>268</v>
      </c>
      <c r="D13" s="19">
        <v>8058.79</v>
      </c>
      <c r="E13" s="19">
        <v>12377.49</v>
      </c>
      <c r="F13" s="20">
        <f>(D13-E13)/E13</f>
        <v>-0.34891565252728945</v>
      </c>
      <c r="G13" s="21">
        <v>1157</v>
      </c>
      <c r="H13" s="21">
        <v>29</v>
      </c>
      <c r="I13" s="22">
        <f t="shared" si="0"/>
        <v>39.896551724137929</v>
      </c>
      <c r="J13" s="22">
        <v>5</v>
      </c>
      <c r="K13" s="22">
        <v>6</v>
      </c>
      <c r="L13" s="19">
        <v>116216.09000000001</v>
      </c>
      <c r="M13" s="21">
        <v>17265</v>
      </c>
      <c r="N13" s="23">
        <v>45562</v>
      </c>
      <c r="O13" s="53" t="s">
        <v>14</v>
      </c>
    </row>
    <row r="14" spans="1:15" s="69" customFormat="1" ht="24.95" customHeight="1">
      <c r="A14" s="17">
        <v>12</v>
      </c>
      <c r="B14" s="17">
        <v>7</v>
      </c>
      <c r="C14" s="18" t="s">
        <v>272</v>
      </c>
      <c r="D14" s="28">
        <v>7415.48</v>
      </c>
      <c r="E14" s="19">
        <v>21742.54</v>
      </c>
      <c r="F14" s="20">
        <f>(D14-E14)/E14</f>
        <v>-0.65894141162900011</v>
      </c>
      <c r="G14" s="29">
        <v>1249</v>
      </c>
      <c r="H14" s="21">
        <v>68</v>
      </c>
      <c r="I14" s="22">
        <f t="shared" si="0"/>
        <v>18.367647058823529</v>
      </c>
      <c r="J14" s="22">
        <v>10</v>
      </c>
      <c r="K14" s="21">
        <v>3</v>
      </c>
      <c r="L14" s="28">
        <v>60480.09</v>
      </c>
      <c r="M14" s="29">
        <v>11503</v>
      </c>
      <c r="N14" s="23">
        <v>45583</v>
      </c>
      <c r="O14" s="30" t="s">
        <v>11</v>
      </c>
    </row>
    <row r="15" spans="1:15" s="69" customFormat="1" ht="24.95" customHeight="1">
      <c r="A15" s="6">
        <v>13</v>
      </c>
      <c r="B15" s="21" t="s">
        <v>17</v>
      </c>
      <c r="C15" s="25" t="s">
        <v>325</v>
      </c>
      <c r="D15" s="19">
        <v>6937.16</v>
      </c>
      <c r="E15" s="19" t="s">
        <v>15</v>
      </c>
      <c r="F15" s="20" t="s">
        <v>15</v>
      </c>
      <c r="G15" s="21">
        <v>995</v>
      </c>
      <c r="H15" s="21">
        <v>65</v>
      </c>
      <c r="I15" s="22">
        <f t="shared" si="0"/>
        <v>15.307692307692308</v>
      </c>
      <c r="J15" s="22">
        <v>10</v>
      </c>
      <c r="K15" s="22">
        <v>1</v>
      </c>
      <c r="L15" s="19">
        <v>6937.16</v>
      </c>
      <c r="M15" s="21">
        <v>995</v>
      </c>
      <c r="N15" s="23">
        <v>45597</v>
      </c>
      <c r="O15" s="30" t="s">
        <v>19</v>
      </c>
    </row>
    <row r="16" spans="1:15" s="69" customFormat="1" ht="24.95" customHeight="1">
      <c r="A16" s="17">
        <v>14</v>
      </c>
      <c r="B16" s="17">
        <v>17</v>
      </c>
      <c r="C16" s="18" t="s">
        <v>262</v>
      </c>
      <c r="D16" s="28">
        <v>5462.64</v>
      </c>
      <c r="E16" s="28">
        <v>4711.32</v>
      </c>
      <c r="F16" s="20">
        <f>(D16-E16)/E16</f>
        <v>0.1594712309925882</v>
      </c>
      <c r="G16" s="29">
        <v>815</v>
      </c>
      <c r="H16" s="21">
        <v>14</v>
      </c>
      <c r="I16" s="22">
        <v>33.200000000000003</v>
      </c>
      <c r="J16" s="22">
        <v>6</v>
      </c>
      <c r="K16" s="21">
        <v>7</v>
      </c>
      <c r="L16" s="28">
        <v>286961.29000000004</v>
      </c>
      <c r="M16" s="29">
        <v>41866</v>
      </c>
      <c r="N16" s="23">
        <v>45555</v>
      </c>
      <c r="O16" s="30" t="s">
        <v>263</v>
      </c>
    </row>
    <row r="17" spans="1:18" s="69" customFormat="1" ht="24.95" customHeight="1">
      <c r="A17" s="6">
        <v>15</v>
      </c>
      <c r="B17" s="17">
        <v>15</v>
      </c>
      <c r="C17" s="18" t="s">
        <v>300</v>
      </c>
      <c r="D17" s="28">
        <v>4298.71</v>
      </c>
      <c r="E17" s="28">
        <v>7274.12</v>
      </c>
      <c r="F17" s="20">
        <f>(D17-E17)/E17</f>
        <v>-0.40904054373587456</v>
      </c>
      <c r="G17" s="29">
        <v>667</v>
      </c>
      <c r="H17" s="21">
        <v>25</v>
      </c>
      <c r="I17" s="22">
        <f>G17/H17</f>
        <v>26.68</v>
      </c>
      <c r="J17" s="22">
        <v>8</v>
      </c>
      <c r="K17" s="21">
        <v>3</v>
      </c>
      <c r="L17" s="28">
        <v>27680.27</v>
      </c>
      <c r="M17" s="29">
        <v>4251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1" t="s">
        <v>17</v>
      </c>
      <c r="C18" s="25" t="s">
        <v>332</v>
      </c>
      <c r="D18" s="19">
        <v>3593.3900000000003</v>
      </c>
      <c r="E18" s="19" t="s">
        <v>15</v>
      </c>
      <c r="F18" s="20" t="s">
        <v>15</v>
      </c>
      <c r="G18" s="21">
        <v>658</v>
      </c>
      <c r="H18" s="21">
        <v>117</v>
      </c>
      <c r="I18" s="22">
        <f>G18/H18</f>
        <v>5.6239316239316235</v>
      </c>
      <c r="J18" s="22">
        <v>13</v>
      </c>
      <c r="K18" s="22">
        <v>1</v>
      </c>
      <c r="L18" s="19">
        <v>3593.3900000000003</v>
      </c>
      <c r="M18" s="21">
        <v>658</v>
      </c>
      <c r="N18" s="23">
        <v>45597</v>
      </c>
      <c r="O18" s="30" t="s">
        <v>95</v>
      </c>
    </row>
    <row r="19" spans="1:18" s="69" customFormat="1" ht="24.95" customHeight="1">
      <c r="A19" s="6">
        <v>17</v>
      </c>
      <c r="B19" s="17">
        <v>13</v>
      </c>
      <c r="C19" s="18" t="s">
        <v>146</v>
      </c>
      <c r="D19" s="28">
        <v>3115.75</v>
      </c>
      <c r="E19" s="28">
        <v>7682.45</v>
      </c>
      <c r="F19" s="20">
        <f>(D19-E19)/E19</f>
        <v>-0.59443276558910241</v>
      </c>
      <c r="G19" s="29">
        <v>576</v>
      </c>
      <c r="H19" s="21">
        <v>14</v>
      </c>
      <c r="I19" s="22">
        <f>G19/H19</f>
        <v>41.142857142857146</v>
      </c>
      <c r="J19" s="22">
        <v>2</v>
      </c>
      <c r="K19" s="21">
        <v>18</v>
      </c>
      <c r="L19" s="28">
        <v>1199398.07</v>
      </c>
      <c r="M19" s="29">
        <v>208418</v>
      </c>
      <c r="N19" s="23">
        <v>45478</v>
      </c>
      <c r="O19" s="30" t="s">
        <v>63</v>
      </c>
    </row>
    <row r="20" spans="1:18" s="69" customFormat="1" ht="24.95" customHeight="1">
      <c r="A20" s="17">
        <v>18</v>
      </c>
      <c r="B20" s="17">
        <v>11</v>
      </c>
      <c r="C20" s="18" t="s">
        <v>304</v>
      </c>
      <c r="D20" s="28">
        <v>2730.4</v>
      </c>
      <c r="E20" s="19">
        <v>8598.06</v>
      </c>
      <c r="F20" s="20">
        <f>(D20-E20)/E20</f>
        <v>-0.68243999227732766</v>
      </c>
      <c r="G20" s="29">
        <v>387</v>
      </c>
      <c r="H20" s="21">
        <v>18</v>
      </c>
      <c r="I20" s="22">
        <f>G20/H20</f>
        <v>21.5</v>
      </c>
      <c r="J20" s="22">
        <v>7</v>
      </c>
      <c r="K20" s="21">
        <v>2</v>
      </c>
      <c r="L20" s="28">
        <v>12080.98</v>
      </c>
      <c r="M20" s="29">
        <v>1773</v>
      </c>
      <c r="N20" s="23">
        <v>45590</v>
      </c>
      <c r="O20" s="30" t="s">
        <v>11</v>
      </c>
    </row>
    <row r="21" spans="1:18" s="69" customFormat="1" ht="24.95" customHeight="1">
      <c r="A21" s="6">
        <v>19</v>
      </c>
      <c r="B21" s="17">
        <v>14</v>
      </c>
      <c r="C21" s="18" t="s">
        <v>271</v>
      </c>
      <c r="D21" s="28">
        <v>2526.63</v>
      </c>
      <c r="E21" s="28">
        <v>7426.11</v>
      </c>
      <c r="F21" s="20">
        <f>(D21-E21)/E21</f>
        <v>-0.65976399487753346</v>
      </c>
      <c r="G21" s="29">
        <v>380</v>
      </c>
      <c r="H21" s="21">
        <v>16</v>
      </c>
      <c r="I21" s="22">
        <f>G21/H21</f>
        <v>23.75</v>
      </c>
      <c r="J21" s="22">
        <v>4</v>
      </c>
      <c r="K21" s="21">
        <v>5</v>
      </c>
      <c r="L21" s="28">
        <v>271483.01</v>
      </c>
      <c r="M21" s="29">
        <v>35010</v>
      </c>
      <c r="N21" s="23">
        <v>45569</v>
      </c>
      <c r="O21" s="30" t="s">
        <v>12</v>
      </c>
    </row>
    <row r="22" spans="1:18" s="69" customFormat="1" ht="24.95" customHeight="1">
      <c r="A22" s="17">
        <v>20</v>
      </c>
      <c r="B22" s="17">
        <v>8</v>
      </c>
      <c r="C22" s="18" t="s">
        <v>282</v>
      </c>
      <c r="D22" s="28">
        <v>1662</v>
      </c>
      <c r="E22" s="19">
        <v>13783</v>
      </c>
      <c r="F22" s="20">
        <f>(D22-E22)/E22</f>
        <v>-0.87941667271276214</v>
      </c>
      <c r="G22" s="29">
        <v>308</v>
      </c>
      <c r="H22" s="20" t="s">
        <v>15</v>
      </c>
      <c r="I22" s="20" t="s">
        <v>15</v>
      </c>
      <c r="J22" s="22">
        <v>5</v>
      </c>
      <c r="K22" s="21">
        <v>4</v>
      </c>
      <c r="L22" s="28">
        <v>52641</v>
      </c>
      <c r="M22" s="29">
        <v>10202</v>
      </c>
      <c r="N22" s="23">
        <v>45576</v>
      </c>
      <c r="O22" s="30" t="s">
        <v>13</v>
      </c>
    </row>
    <row r="23" spans="1:18" s="69" customFormat="1" ht="24.95" customHeight="1">
      <c r="A23" s="6">
        <v>21</v>
      </c>
      <c r="B23" s="17" t="s">
        <v>23</v>
      </c>
      <c r="C23" s="18" t="s">
        <v>315</v>
      </c>
      <c r="D23" s="28">
        <v>1092.8399999999999</v>
      </c>
      <c r="E23" s="28">
        <v>5508.88</v>
      </c>
      <c r="F23" s="20">
        <f>(D23-E23)/E23</f>
        <v>-0.80162210830513636</v>
      </c>
      <c r="G23" s="29">
        <v>149</v>
      </c>
      <c r="H23" s="21">
        <v>12</v>
      </c>
      <c r="I23" s="22">
        <f t="shared" ref="I23:I30" si="1">G23/H23</f>
        <v>12.416666666666666</v>
      </c>
      <c r="J23" s="22">
        <v>8</v>
      </c>
      <c r="K23" s="21">
        <v>1</v>
      </c>
      <c r="L23" s="28">
        <v>6601.72</v>
      </c>
      <c r="M23" s="29">
        <v>921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 t="s">
        <v>23</v>
      </c>
      <c r="C24" s="25" t="s">
        <v>333</v>
      </c>
      <c r="D24" s="19">
        <v>1067.98</v>
      </c>
      <c r="E24" s="19" t="s">
        <v>15</v>
      </c>
      <c r="F24" s="20" t="s">
        <v>15</v>
      </c>
      <c r="G24" s="21">
        <v>170</v>
      </c>
      <c r="H24" s="21">
        <v>8</v>
      </c>
      <c r="I24" s="22">
        <f t="shared" si="1"/>
        <v>21.25</v>
      </c>
      <c r="J24" s="22">
        <v>8</v>
      </c>
      <c r="K24" s="21">
        <v>0</v>
      </c>
      <c r="L24" s="19">
        <v>1067.98</v>
      </c>
      <c r="M24" s="21">
        <v>170</v>
      </c>
      <c r="N24" s="23" t="s">
        <v>24</v>
      </c>
      <c r="O24" s="30" t="s">
        <v>12</v>
      </c>
    </row>
    <row r="25" spans="1:18" s="69" customFormat="1" ht="24.95" customHeight="1">
      <c r="A25" s="6">
        <v>23</v>
      </c>
      <c r="B25" s="17">
        <v>12</v>
      </c>
      <c r="C25" s="18" t="s">
        <v>234</v>
      </c>
      <c r="D25" s="28">
        <v>988.5</v>
      </c>
      <c r="E25" s="28">
        <v>8319.2999999999993</v>
      </c>
      <c r="F25" s="20">
        <f>(D25-E25)/E25</f>
        <v>-0.88117990696332626</v>
      </c>
      <c r="G25" s="29">
        <v>152</v>
      </c>
      <c r="H25" s="21">
        <v>5</v>
      </c>
      <c r="I25" s="22">
        <f t="shared" si="1"/>
        <v>30.4</v>
      </c>
      <c r="J25" s="22">
        <v>1</v>
      </c>
      <c r="K25" s="21">
        <v>9</v>
      </c>
      <c r="L25" s="28">
        <v>215290.92</v>
      </c>
      <c r="M25" s="29">
        <v>31512</v>
      </c>
      <c r="N25" s="23">
        <v>45541</v>
      </c>
      <c r="O25" s="30" t="s">
        <v>12</v>
      </c>
    </row>
    <row r="26" spans="1:18" s="69" customFormat="1" ht="24.95" customHeight="1">
      <c r="A26" s="17">
        <v>24</v>
      </c>
      <c r="B26" s="17">
        <v>30</v>
      </c>
      <c r="C26" s="18" t="s">
        <v>303</v>
      </c>
      <c r="D26" s="28">
        <v>797</v>
      </c>
      <c r="E26" s="28">
        <v>700.8</v>
      </c>
      <c r="F26" s="20">
        <f>(D26-E26)/E26</f>
        <v>0.13727168949771698</v>
      </c>
      <c r="G26" s="29">
        <v>133</v>
      </c>
      <c r="H26" s="21">
        <v>9</v>
      </c>
      <c r="I26" s="22">
        <f t="shared" si="1"/>
        <v>14.777777777777779</v>
      </c>
      <c r="J26" s="22">
        <v>5</v>
      </c>
      <c r="K26" s="21">
        <v>3</v>
      </c>
      <c r="L26" s="28">
        <v>2826.3</v>
      </c>
      <c r="M26" s="29" t="s">
        <v>334</v>
      </c>
      <c r="N26" s="23">
        <v>45583</v>
      </c>
      <c r="O26" s="30" t="s">
        <v>25</v>
      </c>
    </row>
    <row r="27" spans="1:18" s="69" customFormat="1" ht="24.95" customHeight="1">
      <c r="A27" s="6">
        <v>25</v>
      </c>
      <c r="B27" s="17">
        <v>22</v>
      </c>
      <c r="C27" s="18" t="s">
        <v>240</v>
      </c>
      <c r="D27" s="28">
        <v>557</v>
      </c>
      <c r="E27" s="28">
        <v>1482.9</v>
      </c>
      <c r="F27" s="20">
        <f>(D27-E27)/E27</f>
        <v>-0.6243846516960011</v>
      </c>
      <c r="G27" s="29">
        <v>74</v>
      </c>
      <c r="H27" s="21">
        <v>4</v>
      </c>
      <c r="I27" s="22">
        <f t="shared" si="1"/>
        <v>18.5</v>
      </c>
      <c r="J27" s="22">
        <v>1</v>
      </c>
      <c r="K27" s="21">
        <v>8</v>
      </c>
      <c r="L27" s="28">
        <v>112394.53</v>
      </c>
      <c r="M27" s="29">
        <v>16916</v>
      </c>
      <c r="N27" s="23">
        <v>45548</v>
      </c>
      <c r="O27" s="30" t="s">
        <v>11</v>
      </c>
    </row>
    <row r="28" spans="1:18" s="69" customFormat="1" ht="24.95" customHeight="1">
      <c r="A28" s="17">
        <v>26</v>
      </c>
      <c r="B28" s="21" t="s">
        <v>17</v>
      </c>
      <c r="C28" s="25" t="s">
        <v>331</v>
      </c>
      <c r="D28" s="19">
        <v>531.20000000000005</v>
      </c>
      <c r="E28" s="19" t="s">
        <v>15</v>
      </c>
      <c r="F28" s="20" t="s">
        <v>15</v>
      </c>
      <c r="G28" s="21">
        <v>88</v>
      </c>
      <c r="H28" s="21">
        <v>10</v>
      </c>
      <c r="I28" s="22">
        <f t="shared" si="1"/>
        <v>8.8000000000000007</v>
      </c>
      <c r="J28" s="22">
        <v>5</v>
      </c>
      <c r="K28" s="22">
        <v>1</v>
      </c>
      <c r="L28" s="19">
        <v>531.20000000000005</v>
      </c>
      <c r="M28" s="21">
        <v>88</v>
      </c>
      <c r="N28" s="23">
        <v>45597</v>
      </c>
      <c r="O28" s="30" t="s">
        <v>25</v>
      </c>
    </row>
    <row r="29" spans="1:18" s="69" customFormat="1" ht="24.95" customHeight="1">
      <c r="A29" s="6">
        <v>27</v>
      </c>
      <c r="B29" s="21" t="s">
        <v>17</v>
      </c>
      <c r="C29" s="25" t="s">
        <v>326</v>
      </c>
      <c r="D29" s="19">
        <v>419.6</v>
      </c>
      <c r="E29" s="20" t="s">
        <v>15</v>
      </c>
      <c r="F29" s="20" t="s">
        <v>15</v>
      </c>
      <c r="G29" s="21">
        <v>66</v>
      </c>
      <c r="H29" s="21">
        <v>10</v>
      </c>
      <c r="I29" s="22">
        <f t="shared" si="1"/>
        <v>6.6</v>
      </c>
      <c r="J29" s="22">
        <v>6</v>
      </c>
      <c r="K29" s="22">
        <v>1</v>
      </c>
      <c r="L29" s="19">
        <v>419.6</v>
      </c>
      <c r="M29" s="21">
        <v>66</v>
      </c>
      <c r="N29" s="23">
        <v>45597</v>
      </c>
      <c r="O29" s="30" t="s">
        <v>217</v>
      </c>
    </row>
    <row r="30" spans="1:18" s="24" customFormat="1" ht="24.95" customHeight="1">
      <c r="A30" s="17">
        <v>28</v>
      </c>
      <c r="B30" s="19" t="s">
        <v>15</v>
      </c>
      <c r="C30" s="25" t="s">
        <v>296</v>
      </c>
      <c r="D30" s="19">
        <v>372.75</v>
      </c>
      <c r="E30" s="19" t="s">
        <v>15</v>
      </c>
      <c r="F30" s="20" t="s">
        <v>15</v>
      </c>
      <c r="G30" s="21">
        <v>84</v>
      </c>
      <c r="H30" s="21">
        <v>11</v>
      </c>
      <c r="I30" s="22">
        <f t="shared" si="1"/>
        <v>7.6363636363636367</v>
      </c>
      <c r="J30" s="22">
        <v>3</v>
      </c>
      <c r="K30" s="21" t="s">
        <v>15</v>
      </c>
      <c r="L30" s="19">
        <v>1429.15</v>
      </c>
      <c r="M30" s="21">
        <v>261</v>
      </c>
      <c r="N30" s="23">
        <v>45576</v>
      </c>
      <c r="O30" s="30" t="s">
        <v>297</v>
      </c>
      <c r="R30" s="17"/>
    </row>
    <row r="31" spans="1:18" s="24" customFormat="1" ht="24.95" customHeight="1">
      <c r="A31" s="6">
        <v>29</v>
      </c>
      <c r="B31" s="17">
        <v>33</v>
      </c>
      <c r="C31" s="18" t="s">
        <v>249</v>
      </c>
      <c r="D31" s="28">
        <v>124</v>
      </c>
      <c r="E31" s="28">
        <v>323</v>
      </c>
      <c r="F31" s="20">
        <f>(D31-E31)/E31</f>
        <v>-0.61609907120743035</v>
      </c>
      <c r="G31" s="29">
        <v>25</v>
      </c>
      <c r="H31" s="20" t="s">
        <v>15</v>
      </c>
      <c r="I31" s="20" t="s">
        <v>15</v>
      </c>
      <c r="J31" s="22">
        <v>2</v>
      </c>
      <c r="K31" s="21" t="s">
        <v>15</v>
      </c>
      <c r="L31" s="28">
        <v>7565</v>
      </c>
      <c r="M31" s="29">
        <v>1688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 t="s">
        <v>15</v>
      </c>
      <c r="C32" s="18" t="s">
        <v>218</v>
      </c>
      <c r="D32" s="28">
        <v>109</v>
      </c>
      <c r="E32" s="28" t="s">
        <v>15</v>
      </c>
      <c r="F32" s="72" t="s">
        <v>15</v>
      </c>
      <c r="G32" s="29">
        <v>19</v>
      </c>
      <c r="H32" s="21">
        <v>1</v>
      </c>
      <c r="I32" s="22">
        <f>G32/H32</f>
        <v>19</v>
      </c>
      <c r="J32" s="22">
        <v>1</v>
      </c>
      <c r="K32" s="21" t="s">
        <v>15</v>
      </c>
      <c r="L32" s="28">
        <v>12973.01</v>
      </c>
      <c r="M32" s="29">
        <v>2267</v>
      </c>
      <c r="N32" s="23">
        <v>45296</v>
      </c>
      <c r="O32" s="30" t="s">
        <v>116</v>
      </c>
      <c r="R32" s="17"/>
    </row>
    <row r="33" spans="1:18" s="24" customFormat="1" ht="24.95" customHeight="1">
      <c r="A33" s="6">
        <v>31</v>
      </c>
      <c r="B33" s="17">
        <v>20</v>
      </c>
      <c r="C33" s="18" t="s">
        <v>239</v>
      </c>
      <c r="D33" s="28">
        <v>75</v>
      </c>
      <c r="E33" s="28">
        <v>1647.82</v>
      </c>
      <c r="F33" s="20">
        <f>(D33-E33)/E33</f>
        <v>-0.95448531999854358</v>
      </c>
      <c r="G33" s="29">
        <v>15</v>
      </c>
      <c r="H33" s="21">
        <v>1</v>
      </c>
      <c r="I33" s="22">
        <v>15</v>
      </c>
      <c r="J33" s="22">
        <v>1</v>
      </c>
      <c r="K33" s="21" t="s">
        <v>15</v>
      </c>
      <c r="L33" s="28">
        <v>44140.859999999993</v>
      </c>
      <c r="M33" s="29">
        <v>8714</v>
      </c>
      <c r="N33" s="23">
        <v>45541</v>
      </c>
      <c r="O33" s="30" t="s">
        <v>14</v>
      </c>
      <c r="R33" s="17"/>
    </row>
    <row r="34" spans="1:18" s="24" customFormat="1" ht="24.95" customHeight="1">
      <c r="A34" s="17">
        <v>32</v>
      </c>
      <c r="B34" s="22" t="s">
        <v>15</v>
      </c>
      <c r="C34" s="25" t="s">
        <v>327</v>
      </c>
      <c r="D34" s="19">
        <v>72</v>
      </c>
      <c r="E34" s="20" t="s">
        <v>15</v>
      </c>
      <c r="F34" s="20" t="s">
        <v>15</v>
      </c>
      <c r="G34" s="21">
        <v>13</v>
      </c>
      <c r="H34" s="21">
        <v>1</v>
      </c>
      <c r="I34" s="22">
        <f>G34/H34</f>
        <v>13</v>
      </c>
      <c r="J34" s="22">
        <v>1</v>
      </c>
      <c r="K34" s="21" t="s">
        <v>15</v>
      </c>
      <c r="L34" s="19">
        <v>3682</v>
      </c>
      <c r="M34" s="21">
        <v>227</v>
      </c>
      <c r="N34" s="23">
        <v>44939</v>
      </c>
      <c r="O34" s="30" t="s">
        <v>116</v>
      </c>
      <c r="R34" s="17"/>
    </row>
    <row r="35" spans="1:18" s="24" customFormat="1" ht="24.95" customHeight="1">
      <c r="A35" s="6">
        <v>33</v>
      </c>
      <c r="B35" s="17">
        <v>39</v>
      </c>
      <c r="C35" s="18" t="s">
        <v>283</v>
      </c>
      <c r="D35" s="28">
        <v>70</v>
      </c>
      <c r="E35" s="28">
        <v>52</v>
      </c>
      <c r="F35" s="20">
        <f>(D35-E35)/E35</f>
        <v>0.34615384615384615</v>
      </c>
      <c r="G35" s="29">
        <v>14</v>
      </c>
      <c r="H35" s="21">
        <v>1</v>
      </c>
      <c r="I35" s="22">
        <f>G35/H35</f>
        <v>14</v>
      </c>
      <c r="J35" s="22">
        <v>1</v>
      </c>
      <c r="K35" s="21">
        <v>5</v>
      </c>
      <c r="L35" s="28">
        <v>1343.79</v>
      </c>
      <c r="M35" s="29">
        <v>251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17">
        <v>35</v>
      </c>
      <c r="C36" s="18" t="s">
        <v>165</v>
      </c>
      <c r="D36" s="28">
        <v>60</v>
      </c>
      <c r="E36" s="28">
        <v>231</v>
      </c>
      <c r="F36" s="20">
        <f>(D36-E36)/E36</f>
        <v>-0.74025974025974028</v>
      </c>
      <c r="G36" s="29">
        <v>15</v>
      </c>
      <c r="H36" s="21">
        <v>1</v>
      </c>
      <c r="I36" s="22">
        <f>G36/H36</f>
        <v>15</v>
      </c>
      <c r="J36" s="22">
        <v>1</v>
      </c>
      <c r="K36" s="20" t="s">
        <v>15</v>
      </c>
      <c r="L36" s="28">
        <v>162550.94</v>
      </c>
      <c r="M36" s="29">
        <v>23743</v>
      </c>
      <c r="N36" s="23">
        <v>45492</v>
      </c>
      <c r="O36" s="30" t="s">
        <v>66</v>
      </c>
      <c r="R36" s="17"/>
    </row>
    <row r="37" spans="1:18" s="24" customFormat="1" ht="24.95" customHeight="1">
      <c r="A37" s="6">
        <v>35</v>
      </c>
      <c r="B37" s="22" t="s">
        <v>15</v>
      </c>
      <c r="C37" s="25" t="s">
        <v>122</v>
      </c>
      <c r="D37" s="19">
        <v>30</v>
      </c>
      <c r="E37" s="28" t="s">
        <v>15</v>
      </c>
      <c r="F37" s="20" t="s">
        <v>15</v>
      </c>
      <c r="G37" s="21">
        <v>5</v>
      </c>
      <c r="H37" s="21">
        <v>1</v>
      </c>
      <c r="I37" s="22">
        <f>G37/H37</f>
        <v>5</v>
      </c>
      <c r="J37" s="22">
        <v>1</v>
      </c>
      <c r="K37" s="21" t="s">
        <v>15</v>
      </c>
      <c r="L37" s="19">
        <v>43204.09</v>
      </c>
      <c r="M37" s="21">
        <v>7660</v>
      </c>
      <c r="N37" s="23">
        <v>45156</v>
      </c>
      <c r="O37" s="30" t="s">
        <v>123</v>
      </c>
      <c r="R37" s="17"/>
    </row>
    <row r="38" spans="1:18" s="24" customFormat="1" ht="24.95" customHeight="1">
      <c r="A38" s="17">
        <v>36</v>
      </c>
      <c r="B38" s="17">
        <v>24</v>
      </c>
      <c r="C38" s="18" t="s">
        <v>301</v>
      </c>
      <c r="D38" s="28">
        <v>21</v>
      </c>
      <c r="E38" s="28">
        <v>852.8</v>
      </c>
      <c r="F38" s="20">
        <f>(D38-E38)/E38</f>
        <v>-0.97537523452157593</v>
      </c>
      <c r="G38" s="29">
        <v>4</v>
      </c>
      <c r="H38" s="21">
        <v>1</v>
      </c>
      <c r="I38" s="22">
        <f>G38/H38</f>
        <v>4</v>
      </c>
      <c r="J38" s="22">
        <v>1</v>
      </c>
      <c r="K38" s="21">
        <v>3</v>
      </c>
      <c r="L38" s="28">
        <v>9364.36</v>
      </c>
      <c r="M38" s="29">
        <v>1449</v>
      </c>
      <c r="N38" s="23">
        <v>45583</v>
      </c>
      <c r="O38" s="30" t="s">
        <v>14</v>
      </c>
      <c r="R38" s="17"/>
    </row>
    <row r="39" spans="1:18" ht="24.95" customHeight="1">
      <c r="A39" s="46"/>
      <c r="B39" s="65" t="s">
        <v>26</v>
      </c>
      <c r="C39" s="48" t="s">
        <v>90</v>
      </c>
      <c r="D39" s="49">
        <f>SUBTOTAL(109,Table13245678910111213141517161828192021222324[Pajamos 
(GBO)])</f>
        <v>481027.52999999997</v>
      </c>
      <c r="E39" s="49" t="s">
        <v>324</v>
      </c>
      <c r="F39" s="50">
        <f t="shared" ref="F39" si="2">(D39-E39)/E39</f>
        <v>-0.16735467622163375</v>
      </c>
      <c r="G39" s="52">
        <f>SUBTOTAL(109,Table13245678910111213141517161828192021222324[Žiūrovų sk. 
(ADM)])</f>
        <v>71449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5241-B3FE-4EB4-B6DF-AA93CC9EC23B}">
  <dimension ref="A1:R46"/>
  <sheetViews>
    <sheetView topLeftCell="A19" zoomScale="60" zoomScaleNormal="60" workbookViewId="0">
      <selection activeCell="D39" sqref="D39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305</v>
      </c>
      <c r="D3" s="28">
        <v>194442.08</v>
      </c>
      <c r="E3" s="20" t="s">
        <v>15</v>
      </c>
      <c r="F3" s="20" t="s">
        <v>15</v>
      </c>
      <c r="G3" s="29">
        <v>25277</v>
      </c>
      <c r="H3" s="21">
        <v>354</v>
      </c>
      <c r="I3" s="22">
        <f t="shared" ref="I3:I9" si="0">G3/H3</f>
        <v>71.403954802259889</v>
      </c>
      <c r="J3" s="22">
        <v>14</v>
      </c>
      <c r="K3" s="21">
        <v>1</v>
      </c>
      <c r="L3" s="28">
        <v>211955.37</v>
      </c>
      <c r="M3" s="29">
        <v>27440</v>
      </c>
      <c r="N3" s="23">
        <v>45590</v>
      </c>
      <c r="O3" s="30" t="s">
        <v>61</v>
      </c>
    </row>
    <row r="4" spans="1:15" s="69" customFormat="1" ht="24.95" customHeight="1">
      <c r="A4" s="17">
        <v>2</v>
      </c>
      <c r="B4" s="71" t="s">
        <v>17</v>
      </c>
      <c r="C4" s="18" t="s">
        <v>310</v>
      </c>
      <c r="D4" s="28">
        <v>97583.96</v>
      </c>
      <c r="E4" s="20" t="s">
        <v>15</v>
      </c>
      <c r="F4" s="20" t="s">
        <v>15</v>
      </c>
      <c r="G4" s="29">
        <v>18173</v>
      </c>
      <c r="H4" s="21">
        <v>488</v>
      </c>
      <c r="I4" s="22">
        <f t="shared" si="0"/>
        <v>37.239754098360656</v>
      </c>
      <c r="J4" s="22">
        <v>26</v>
      </c>
      <c r="K4" s="21">
        <v>1</v>
      </c>
      <c r="L4" s="28">
        <v>99963.81</v>
      </c>
      <c r="M4" s="29">
        <v>18621</v>
      </c>
      <c r="N4" s="23">
        <v>45590</v>
      </c>
      <c r="O4" s="30" t="s">
        <v>63</v>
      </c>
    </row>
    <row r="5" spans="1:15" s="69" customFormat="1" ht="24.95" customHeight="1">
      <c r="A5" s="17">
        <v>3</v>
      </c>
      <c r="B5" s="71">
        <v>1</v>
      </c>
      <c r="C5" s="18" t="s">
        <v>292</v>
      </c>
      <c r="D5" s="28">
        <v>54072.25</v>
      </c>
      <c r="E5" s="19">
        <v>73953.100000000006</v>
      </c>
      <c r="F5" s="20">
        <f>(D5-E5)/E5</f>
        <v>-0.26883051555648113</v>
      </c>
      <c r="G5" s="29">
        <v>7833</v>
      </c>
      <c r="H5" s="21">
        <v>145</v>
      </c>
      <c r="I5" s="22">
        <f t="shared" si="0"/>
        <v>54.020689655172411</v>
      </c>
      <c r="J5" s="22">
        <v>15</v>
      </c>
      <c r="K5" s="21">
        <v>2</v>
      </c>
      <c r="L5" s="28">
        <v>133013.65</v>
      </c>
      <c r="M5" s="29">
        <v>17949</v>
      </c>
      <c r="N5" s="23">
        <v>45583</v>
      </c>
      <c r="O5" s="30" t="s">
        <v>259</v>
      </c>
    </row>
    <row r="6" spans="1:15" s="69" customFormat="1" ht="24.95" customHeight="1">
      <c r="A6" s="17">
        <v>4</v>
      </c>
      <c r="B6" s="22">
        <v>2</v>
      </c>
      <c r="C6" s="25" t="s">
        <v>261</v>
      </c>
      <c r="D6" s="19">
        <v>36097.96</v>
      </c>
      <c r="E6" s="19">
        <v>26158.57</v>
      </c>
      <c r="F6" s="20">
        <f>(D6-E6)/E6</f>
        <v>0.37996687127774947</v>
      </c>
      <c r="G6" s="21">
        <v>6901</v>
      </c>
      <c r="H6" s="21">
        <v>184</v>
      </c>
      <c r="I6" s="22">
        <f t="shared" si="0"/>
        <v>37.505434782608695</v>
      </c>
      <c r="J6" s="22">
        <v>14</v>
      </c>
      <c r="K6" s="22">
        <v>5</v>
      </c>
      <c r="L6" s="19">
        <v>232501.46</v>
      </c>
      <c r="M6" s="21">
        <v>42729</v>
      </c>
      <c r="N6" s="23">
        <v>45562</v>
      </c>
      <c r="O6" s="53" t="s">
        <v>11</v>
      </c>
    </row>
    <row r="7" spans="1:15" s="69" customFormat="1" ht="24.95" customHeight="1">
      <c r="A7" s="17">
        <v>5</v>
      </c>
      <c r="B7" s="71" t="s">
        <v>17</v>
      </c>
      <c r="C7" s="18" t="s">
        <v>309</v>
      </c>
      <c r="D7" s="28">
        <v>34093.050000000003</v>
      </c>
      <c r="E7" s="20" t="s">
        <v>15</v>
      </c>
      <c r="F7" s="20" t="s">
        <v>15</v>
      </c>
      <c r="G7" s="29">
        <v>5067</v>
      </c>
      <c r="H7" s="21">
        <v>131</v>
      </c>
      <c r="I7" s="22">
        <f t="shared" si="0"/>
        <v>38.679389312977101</v>
      </c>
      <c r="J7" s="22">
        <v>16</v>
      </c>
      <c r="K7" s="21">
        <v>1</v>
      </c>
      <c r="L7" s="28">
        <v>39514.07</v>
      </c>
      <c r="M7" s="29">
        <v>5748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22" t="s">
        <v>17</v>
      </c>
      <c r="C8" s="18" t="s">
        <v>319</v>
      </c>
      <c r="D8" s="28">
        <v>33259.17</v>
      </c>
      <c r="E8" s="28" t="s">
        <v>15</v>
      </c>
      <c r="F8" s="20" t="s">
        <v>15</v>
      </c>
      <c r="G8" s="29">
        <v>4643</v>
      </c>
      <c r="H8" s="21">
        <v>113</v>
      </c>
      <c r="I8" s="22">
        <f t="shared" si="0"/>
        <v>41.088495575221238</v>
      </c>
      <c r="J8" s="22">
        <v>14</v>
      </c>
      <c r="K8" s="21">
        <v>1</v>
      </c>
      <c r="L8" s="28">
        <v>33259.17</v>
      </c>
      <c r="M8" s="29">
        <v>4643</v>
      </c>
      <c r="N8" s="23">
        <v>45590</v>
      </c>
      <c r="O8" s="30" t="s">
        <v>251</v>
      </c>
    </row>
    <row r="9" spans="1:15" s="69" customFormat="1" ht="24.95" customHeight="1">
      <c r="A9" s="17">
        <v>7</v>
      </c>
      <c r="B9" s="22">
        <v>4</v>
      </c>
      <c r="C9" s="18" t="s">
        <v>272</v>
      </c>
      <c r="D9" s="28">
        <v>21742.54</v>
      </c>
      <c r="E9" s="19">
        <v>22742.36</v>
      </c>
      <c r="F9" s="20">
        <f>(D9-E9)/E9</f>
        <v>-4.3962895671337522E-2</v>
      </c>
      <c r="G9" s="29">
        <v>4159</v>
      </c>
      <c r="H9" s="21">
        <v>155</v>
      </c>
      <c r="I9" s="22">
        <f t="shared" si="0"/>
        <v>26.832258064516129</v>
      </c>
      <c r="J9" s="22">
        <v>16</v>
      </c>
      <c r="K9" s="21">
        <v>2</v>
      </c>
      <c r="L9" s="28">
        <v>53080.01</v>
      </c>
      <c r="M9" s="29">
        <v>10252</v>
      </c>
      <c r="N9" s="23">
        <v>45583</v>
      </c>
      <c r="O9" s="30" t="s">
        <v>11</v>
      </c>
    </row>
    <row r="10" spans="1:15" s="69" customFormat="1" ht="24.95" customHeight="1">
      <c r="A10" s="17">
        <v>8</v>
      </c>
      <c r="B10" s="22">
        <v>8</v>
      </c>
      <c r="C10" s="18" t="s">
        <v>282</v>
      </c>
      <c r="D10" s="28">
        <v>13783</v>
      </c>
      <c r="E10" s="19">
        <v>14753</v>
      </c>
      <c r="F10" s="20">
        <f>(D10-E10)/E10</f>
        <v>-6.5749339117467637E-2</v>
      </c>
      <c r="G10" s="29">
        <v>2719</v>
      </c>
      <c r="H10" s="20" t="s">
        <v>15</v>
      </c>
      <c r="I10" s="20" t="s">
        <v>15</v>
      </c>
      <c r="J10" s="22">
        <v>13</v>
      </c>
      <c r="K10" s="21">
        <v>3</v>
      </c>
      <c r="L10" s="28">
        <v>50977</v>
      </c>
      <c r="M10" s="29">
        <v>9894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9</v>
      </c>
      <c r="C11" s="25" t="s">
        <v>268</v>
      </c>
      <c r="D11" s="19">
        <v>12377.49</v>
      </c>
      <c r="E11" s="19">
        <v>13868.83</v>
      </c>
      <c r="F11" s="20">
        <f>(D11-E11)/E11</f>
        <v>-0.10753178170040301</v>
      </c>
      <c r="G11" s="21">
        <v>1772</v>
      </c>
      <c r="H11" s="21">
        <v>37</v>
      </c>
      <c r="I11" s="22">
        <f t="shared" ref="I11:I18" si="1">G11/H11</f>
        <v>47.891891891891895</v>
      </c>
      <c r="J11" s="22">
        <v>7</v>
      </c>
      <c r="K11" s="22">
        <v>5</v>
      </c>
      <c r="L11" s="19">
        <v>108157.30000000002</v>
      </c>
      <c r="M11" s="21">
        <v>16108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71">
        <v>3</v>
      </c>
      <c r="C12" s="18" t="s">
        <v>294</v>
      </c>
      <c r="D12" s="28">
        <v>11762.18</v>
      </c>
      <c r="E12" s="28">
        <v>24200.3</v>
      </c>
      <c r="F12" s="20">
        <f>(D12-E12)/E12</f>
        <v>-0.51396552935294193</v>
      </c>
      <c r="G12" s="29">
        <v>1666</v>
      </c>
      <c r="H12" s="21">
        <v>68</v>
      </c>
      <c r="I12" s="22">
        <f t="shared" si="1"/>
        <v>24.5</v>
      </c>
      <c r="J12" s="22">
        <v>18</v>
      </c>
      <c r="K12" s="21">
        <v>3</v>
      </c>
      <c r="L12" s="28">
        <v>71719.710000000006</v>
      </c>
      <c r="M12" s="29">
        <v>10352</v>
      </c>
      <c r="N12" s="23">
        <v>45576</v>
      </c>
      <c r="O12" s="30" t="s">
        <v>295</v>
      </c>
    </row>
    <row r="13" spans="1:15" s="69" customFormat="1" ht="24.95" customHeight="1">
      <c r="A13" s="17">
        <v>11</v>
      </c>
      <c r="B13" s="71" t="s">
        <v>17</v>
      </c>
      <c r="C13" s="18" t="s">
        <v>304</v>
      </c>
      <c r="D13" s="28">
        <v>8598.06</v>
      </c>
      <c r="E13" s="20" t="s">
        <v>15</v>
      </c>
      <c r="F13" s="20" t="s">
        <v>15</v>
      </c>
      <c r="G13" s="29">
        <v>1273</v>
      </c>
      <c r="H13" s="21">
        <v>83</v>
      </c>
      <c r="I13" s="22">
        <f t="shared" si="1"/>
        <v>15.337349397590362</v>
      </c>
      <c r="J13" s="22">
        <v>14</v>
      </c>
      <c r="K13" s="21">
        <v>1</v>
      </c>
      <c r="L13" s="28">
        <v>9304.58</v>
      </c>
      <c r="M13" s="29">
        <v>1379</v>
      </c>
      <c r="N13" s="23">
        <v>45590</v>
      </c>
      <c r="O13" s="30" t="s">
        <v>11</v>
      </c>
    </row>
    <row r="14" spans="1:15" s="69" customFormat="1" ht="24.95" customHeight="1">
      <c r="A14" s="17">
        <v>12</v>
      </c>
      <c r="B14" s="22">
        <v>13</v>
      </c>
      <c r="C14" s="18" t="s">
        <v>234</v>
      </c>
      <c r="D14" s="28">
        <v>8319.2999999999993</v>
      </c>
      <c r="E14" s="28">
        <v>6029.57</v>
      </c>
      <c r="F14" s="20">
        <f>(D14-E14)/E14</f>
        <v>0.37975013143557496</v>
      </c>
      <c r="G14" s="29">
        <v>1276</v>
      </c>
      <c r="H14" s="21">
        <v>41</v>
      </c>
      <c r="I14" s="22">
        <f t="shared" si="1"/>
        <v>31.121951219512194</v>
      </c>
      <c r="J14" s="22">
        <v>7</v>
      </c>
      <c r="K14" s="21">
        <v>8</v>
      </c>
      <c r="L14" s="28">
        <v>213802.42</v>
      </c>
      <c r="M14" s="29">
        <v>31260</v>
      </c>
      <c r="N14" s="23">
        <v>45541</v>
      </c>
      <c r="O14" s="30" t="s">
        <v>12</v>
      </c>
    </row>
    <row r="15" spans="1:15" s="69" customFormat="1" ht="24.95" customHeight="1">
      <c r="A15" s="17">
        <v>13</v>
      </c>
      <c r="B15" s="22">
        <v>12</v>
      </c>
      <c r="C15" s="18" t="s">
        <v>146</v>
      </c>
      <c r="D15" s="28">
        <v>7682.45</v>
      </c>
      <c r="E15" s="28">
        <v>7675.99</v>
      </c>
      <c r="F15" s="20">
        <f>(D15-E15)/E15</f>
        <v>8.4158525480101411E-4</v>
      </c>
      <c r="G15" s="29">
        <v>1468</v>
      </c>
      <c r="H15" s="21">
        <v>39</v>
      </c>
      <c r="I15" s="22">
        <f t="shared" si="1"/>
        <v>37.641025641025642</v>
      </c>
      <c r="J15" s="22">
        <v>8</v>
      </c>
      <c r="K15" s="21">
        <v>17</v>
      </c>
      <c r="L15" s="28">
        <v>1196282.32</v>
      </c>
      <c r="M15" s="29">
        <v>207842</v>
      </c>
      <c r="N15" s="23">
        <v>45478</v>
      </c>
      <c r="O15" s="30" t="s">
        <v>63</v>
      </c>
    </row>
    <row r="16" spans="1:15" s="69" customFormat="1" ht="24.95" customHeight="1">
      <c r="A16" s="17">
        <v>14</v>
      </c>
      <c r="B16" s="22">
        <v>5</v>
      </c>
      <c r="C16" s="18" t="s">
        <v>271</v>
      </c>
      <c r="D16" s="28">
        <v>7426.11</v>
      </c>
      <c r="E16" s="28">
        <v>17840.91</v>
      </c>
      <c r="F16" s="20">
        <f>(D16-E16)/E16</f>
        <v>-0.58375946070015483</v>
      </c>
      <c r="G16" s="29">
        <v>1073</v>
      </c>
      <c r="H16" s="21">
        <v>41</v>
      </c>
      <c r="I16" s="22">
        <f t="shared" si="1"/>
        <v>26.170731707317074</v>
      </c>
      <c r="J16" s="22">
        <v>7</v>
      </c>
      <c r="K16" s="21">
        <v>4</v>
      </c>
      <c r="L16" s="28">
        <v>268145.08</v>
      </c>
      <c r="M16" s="29">
        <v>34460</v>
      </c>
      <c r="N16" s="23">
        <v>45569</v>
      </c>
      <c r="O16" s="30" t="s">
        <v>12</v>
      </c>
    </row>
    <row r="17" spans="1:18" s="69" customFormat="1" ht="24.95" customHeight="1">
      <c r="A17" s="17">
        <v>15</v>
      </c>
      <c r="B17" s="71">
        <v>7</v>
      </c>
      <c r="C17" s="18" t="s">
        <v>300</v>
      </c>
      <c r="D17" s="28">
        <v>7274.12</v>
      </c>
      <c r="E17" s="28">
        <v>16107.44</v>
      </c>
      <c r="F17" s="20">
        <f>(D17-E17)/E17</f>
        <v>-0.54839999404002127</v>
      </c>
      <c r="G17" s="29">
        <v>1090</v>
      </c>
      <c r="H17" s="21">
        <v>39</v>
      </c>
      <c r="I17" s="22">
        <f t="shared" si="1"/>
        <v>27.948717948717949</v>
      </c>
      <c r="J17" s="22">
        <v>12</v>
      </c>
      <c r="K17" s="21">
        <v>2</v>
      </c>
      <c r="L17" s="28">
        <v>23381.56</v>
      </c>
      <c r="M17" s="29">
        <v>3584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2" t="s">
        <v>23</v>
      </c>
      <c r="C18" s="18" t="s">
        <v>315</v>
      </c>
      <c r="D18" s="28">
        <v>5508.88</v>
      </c>
      <c r="E18" s="28" t="s">
        <v>15</v>
      </c>
      <c r="F18" s="20" t="s">
        <v>15</v>
      </c>
      <c r="G18" s="29">
        <v>772</v>
      </c>
      <c r="H18" s="21">
        <v>11</v>
      </c>
      <c r="I18" s="22">
        <f t="shared" si="1"/>
        <v>70.181818181818187</v>
      </c>
      <c r="J18" s="22">
        <v>9</v>
      </c>
      <c r="K18" s="21">
        <v>0</v>
      </c>
      <c r="L18" s="28">
        <v>5508.88</v>
      </c>
      <c r="M18" s="29">
        <v>772</v>
      </c>
      <c r="N18" s="23" t="s">
        <v>24</v>
      </c>
      <c r="O18" s="30" t="s">
        <v>11</v>
      </c>
    </row>
    <row r="19" spans="1:18" s="69" customFormat="1" ht="24.95" customHeight="1">
      <c r="A19" s="17">
        <v>17</v>
      </c>
      <c r="B19" s="22">
        <v>10</v>
      </c>
      <c r="C19" s="18" t="s">
        <v>262</v>
      </c>
      <c r="D19" s="28">
        <v>4711.32</v>
      </c>
      <c r="E19" s="28">
        <v>12280.96</v>
      </c>
      <c r="F19" s="20">
        <f>(D19-E19)/E19</f>
        <v>-0.6163720100057325</v>
      </c>
      <c r="G19" s="29">
        <v>664</v>
      </c>
      <c r="H19" s="21">
        <v>20</v>
      </c>
      <c r="I19" s="22">
        <v>33.200000000000003</v>
      </c>
      <c r="J19" s="22">
        <v>10</v>
      </c>
      <c r="K19" s="21">
        <v>6</v>
      </c>
      <c r="L19" s="28">
        <v>281498.65000000002</v>
      </c>
      <c r="M19" s="29">
        <v>41051</v>
      </c>
      <c r="N19" s="23">
        <v>45555</v>
      </c>
      <c r="O19" s="30" t="s">
        <v>263</v>
      </c>
    </row>
    <row r="20" spans="1:18" s="69" customFormat="1" ht="24.95" customHeight="1">
      <c r="A20" s="17">
        <v>18</v>
      </c>
      <c r="B20" s="21" t="s">
        <v>17</v>
      </c>
      <c r="C20" s="25" t="s">
        <v>313</v>
      </c>
      <c r="D20" s="19">
        <v>3818</v>
      </c>
      <c r="E20" s="20" t="s">
        <v>15</v>
      </c>
      <c r="F20" s="20" t="s">
        <v>15</v>
      </c>
      <c r="G20" s="21">
        <v>561</v>
      </c>
      <c r="H20" s="21" t="s">
        <v>15</v>
      </c>
      <c r="I20" s="22" t="s">
        <v>15</v>
      </c>
      <c r="J20" s="22">
        <v>13</v>
      </c>
      <c r="K20" s="22">
        <v>1</v>
      </c>
      <c r="L20" s="19">
        <v>3818</v>
      </c>
      <c r="M20" s="21">
        <v>561</v>
      </c>
      <c r="N20" s="23">
        <v>45590</v>
      </c>
      <c r="O20" s="30" t="s">
        <v>13</v>
      </c>
    </row>
    <row r="21" spans="1:18" s="69" customFormat="1" ht="24.95" customHeight="1">
      <c r="A21" s="17">
        <v>19</v>
      </c>
      <c r="B21" s="22">
        <v>20</v>
      </c>
      <c r="C21" s="18" t="s">
        <v>106</v>
      </c>
      <c r="D21" s="28">
        <v>1742.3</v>
      </c>
      <c r="E21" s="28">
        <v>1581.98</v>
      </c>
      <c r="F21" s="20">
        <f>(D21-E21)/E21</f>
        <v>0.10134135703359078</v>
      </c>
      <c r="G21" s="29">
        <v>331</v>
      </c>
      <c r="H21" s="21">
        <v>19</v>
      </c>
      <c r="I21" s="22">
        <f t="shared" ref="I21:I26" si="2">G21/H21</f>
        <v>17.421052631578949</v>
      </c>
      <c r="J21" s="22">
        <v>3</v>
      </c>
      <c r="K21" s="21">
        <v>20</v>
      </c>
      <c r="L21" s="28">
        <v>1308627.6599999999</v>
      </c>
      <c r="M21" s="29">
        <v>226591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2">
        <v>28</v>
      </c>
      <c r="C22" s="18" t="s">
        <v>239</v>
      </c>
      <c r="D22" s="28">
        <v>1647.82</v>
      </c>
      <c r="E22" s="28">
        <v>257.49</v>
      </c>
      <c r="F22" s="20">
        <f>(D22-E22)/E22</f>
        <v>5.3995494970678468</v>
      </c>
      <c r="G22" s="29">
        <v>402</v>
      </c>
      <c r="H22" s="21">
        <v>6</v>
      </c>
      <c r="I22" s="22">
        <f t="shared" si="2"/>
        <v>67</v>
      </c>
      <c r="J22" s="22">
        <v>2</v>
      </c>
      <c r="K22" s="21">
        <v>8</v>
      </c>
      <c r="L22" s="28">
        <v>44065.859999999993</v>
      </c>
      <c r="M22" s="29">
        <v>8699</v>
      </c>
      <c r="N22" s="23">
        <v>45541</v>
      </c>
      <c r="O22" s="30" t="s">
        <v>14</v>
      </c>
    </row>
    <row r="23" spans="1:18" s="69" customFormat="1" ht="24.95" customHeight="1">
      <c r="A23" s="17">
        <v>21</v>
      </c>
      <c r="B23" s="71" t="s">
        <v>23</v>
      </c>
      <c r="C23" s="18" t="s">
        <v>316</v>
      </c>
      <c r="D23" s="28">
        <v>1534.2</v>
      </c>
      <c r="E23" s="28" t="s">
        <v>15</v>
      </c>
      <c r="F23" s="20" t="s">
        <v>15</v>
      </c>
      <c r="G23" s="29">
        <v>210</v>
      </c>
      <c r="H23" s="21">
        <v>6</v>
      </c>
      <c r="I23" s="22">
        <f t="shared" si="2"/>
        <v>35</v>
      </c>
      <c r="J23" s="22">
        <v>5</v>
      </c>
      <c r="K23" s="21">
        <v>0</v>
      </c>
      <c r="L23" s="28">
        <v>1534.2</v>
      </c>
      <c r="M23" s="29">
        <v>210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>
        <v>17</v>
      </c>
      <c r="C24" s="18" t="s">
        <v>240</v>
      </c>
      <c r="D24" s="28">
        <v>1482.9</v>
      </c>
      <c r="E24" s="28">
        <v>2313.6</v>
      </c>
      <c r="F24" s="20">
        <f>(D24-E24)/E24</f>
        <v>-0.35905082987551862</v>
      </c>
      <c r="G24" s="29">
        <v>280</v>
      </c>
      <c r="H24" s="21">
        <v>8</v>
      </c>
      <c r="I24" s="22">
        <f t="shared" si="2"/>
        <v>35</v>
      </c>
      <c r="J24" s="22">
        <v>3</v>
      </c>
      <c r="K24" s="21">
        <v>7</v>
      </c>
      <c r="L24" s="28">
        <v>110974.53</v>
      </c>
      <c r="M24" s="29">
        <v>16742</v>
      </c>
      <c r="N24" s="23">
        <v>45548</v>
      </c>
      <c r="O24" s="30" t="s">
        <v>11</v>
      </c>
    </row>
    <row r="25" spans="1:18" s="69" customFormat="1" ht="24.95" customHeight="1">
      <c r="A25" s="17">
        <v>23</v>
      </c>
      <c r="B25" s="28" t="s">
        <v>15</v>
      </c>
      <c r="C25" s="18" t="s">
        <v>320</v>
      </c>
      <c r="D25" s="28">
        <v>1237.5</v>
      </c>
      <c r="E25" s="28" t="s">
        <v>15</v>
      </c>
      <c r="F25" s="28" t="s">
        <v>15</v>
      </c>
      <c r="G25" s="29">
        <v>322</v>
      </c>
      <c r="H25" s="21">
        <v>3</v>
      </c>
      <c r="I25" s="22">
        <f t="shared" si="2"/>
        <v>107.33333333333333</v>
      </c>
      <c r="J25" s="22">
        <v>3</v>
      </c>
      <c r="K25" s="21" t="s">
        <v>15</v>
      </c>
      <c r="L25" s="28">
        <v>131704.35999999999</v>
      </c>
      <c r="M25" s="29">
        <v>19524</v>
      </c>
      <c r="N25" s="23">
        <v>45205</v>
      </c>
      <c r="O25" s="30" t="s">
        <v>63</v>
      </c>
    </row>
    <row r="26" spans="1:18" s="69" customFormat="1" ht="24.95" customHeight="1">
      <c r="A26" s="17">
        <v>24</v>
      </c>
      <c r="B26" s="71">
        <v>11</v>
      </c>
      <c r="C26" s="18" t="s">
        <v>301</v>
      </c>
      <c r="D26" s="28">
        <v>852.8</v>
      </c>
      <c r="E26" s="28">
        <v>8490.56</v>
      </c>
      <c r="F26" s="20">
        <f>(D26-E26)/E26</f>
        <v>-0.89955903968642814</v>
      </c>
      <c r="G26" s="29">
        <v>145</v>
      </c>
      <c r="H26" s="21">
        <v>10</v>
      </c>
      <c r="I26" s="22">
        <f t="shared" si="2"/>
        <v>14.5</v>
      </c>
      <c r="J26" s="22">
        <v>4</v>
      </c>
      <c r="K26" s="21">
        <v>2</v>
      </c>
      <c r="L26" s="28">
        <v>9343.36</v>
      </c>
      <c r="M26" s="29">
        <v>1445</v>
      </c>
      <c r="N26" s="23">
        <v>45583</v>
      </c>
      <c r="O26" s="30" t="s">
        <v>14</v>
      </c>
    </row>
    <row r="27" spans="1:18" s="69" customFormat="1" ht="24.95" customHeight="1">
      <c r="A27" s="17">
        <v>25</v>
      </c>
      <c r="B27" s="22">
        <v>15</v>
      </c>
      <c r="C27" s="18" t="s">
        <v>287</v>
      </c>
      <c r="D27" s="28">
        <v>803</v>
      </c>
      <c r="E27" s="28">
        <v>3267</v>
      </c>
      <c r="F27" s="20">
        <f>(D27-E27)/E27</f>
        <v>-0.75420875420875422</v>
      </c>
      <c r="G27" s="29">
        <v>119</v>
      </c>
      <c r="H27" s="20" t="s">
        <v>15</v>
      </c>
      <c r="I27" s="20" t="s">
        <v>15</v>
      </c>
      <c r="J27" s="22">
        <v>4</v>
      </c>
      <c r="K27" s="21">
        <v>3</v>
      </c>
      <c r="L27" s="28">
        <v>14386</v>
      </c>
      <c r="M27" s="29">
        <v>2265</v>
      </c>
      <c r="N27" s="23">
        <v>45576</v>
      </c>
      <c r="O27" s="30" t="s">
        <v>13</v>
      </c>
    </row>
    <row r="28" spans="1:18" s="69" customFormat="1" ht="24.95" customHeight="1">
      <c r="A28" s="17">
        <v>26</v>
      </c>
      <c r="B28" s="22">
        <v>18</v>
      </c>
      <c r="C28" s="18" t="s">
        <v>289</v>
      </c>
      <c r="D28" s="28">
        <v>731.1</v>
      </c>
      <c r="E28" s="28">
        <v>2201.67</v>
      </c>
      <c r="F28" s="20">
        <f>(D28-E28)/E28</f>
        <v>-0.6679338865497555</v>
      </c>
      <c r="G28" s="29">
        <v>123</v>
      </c>
      <c r="H28" s="21">
        <v>6</v>
      </c>
      <c r="I28" s="22">
        <f t="shared" ref="I28:I34" si="3">G28/H28</f>
        <v>20.5</v>
      </c>
      <c r="J28" s="22">
        <v>3</v>
      </c>
      <c r="K28" s="21">
        <v>3</v>
      </c>
      <c r="L28" s="28">
        <v>16516.29</v>
      </c>
      <c r="M28" s="29">
        <v>2473</v>
      </c>
      <c r="N28" s="23">
        <v>45576</v>
      </c>
      <c r="O28" s="30" t="s">
        <v>61</v>
      </c>
    </row>
    <row r="29" spans="1:18" s="69" customFormat="1" ht="24.95" customHeight="1">
      <c r="A29" s="17">
        <v>27</v>
      </c>
      <c r="B29" s="21" t="s">
        <v>15</v>
      </c>
      <c r="C29" s="18" t="s">
        <v>321</v>
      </c>
      <c r="D29" s="28">
        <v>724.3</v>
      </c>
      <c r="E29" s="28" t="s">
        <v>15</v>
      </c>
      <c r="F29" s="72" t="s">
        <v>15</v>
      </c>
      <c r="G29" s="29">
        <v>198</v>
      </c>
      <c r="H29" s="21">
        <v>3</v>
      </c>
      <c r="I29" s="22">
        <f t="shared" si="3"/>
        <v>66</v>
      </c>
      <c r="J29" s="22">
        <v>3</v>
      </c>
      <c r="K29" s="21" t="s">
        <v>15</v>
      </c>
      <c r="L29" s="28">
        <v>420532.41</v>
      </c>
      <c r="M29" s="29">
        <v>63458</v>
      </c>
      <c r="N29" s="23">
        <v>45592</v>
      </c>
      <c r="O29" s="30" t="s">
        <v>63</v>
      </c>
    </row>
    <row r="30" spans="1:18" s="24" customFormat="1" ht="24.95" customHeight="1">
      <c r="A30" s="17">
        <v>28</v>
      </c>
      <c r="B30" s="22">
        <v>21</v>
      </c>
      <c r="C30" s="18" t="s">
        <v>258</v>
      </c>
      <c r="D30" s="28">
        <v>716.55</v>
      </c>
      <c r="E30" s="28">
        <v>1559.39</v>
      </c>
      <c r="F30" s="20">
        <f>(D30-E30)/E30</f>
        <v>-0.5404933980594977</v>
      </c>
      <c r="G30" s="29">
        <v>139</v>
      </c>
      <c r="H30" s="21">
        <v>7</v>
      </c>
      <c r="I30" s="22">
        <f t="shared" si="3"/>
        <v>19.857142857142858</v>
      </c>
      <c r="J30" s="22">
        <v>1</v>
      </c>
      <c r="K30" s="21">
        <v>6</v>
      </c>
      <c r="L30" s="28">
        <v>46210.7</v>
      </c>
      <c r="M30" s="29">
        <v>8159</v>
      </c>
      <c r="N30" s="23">
        <v>45555</v>
      </c>
      <c r="O30" s="30" t="s">
        <v>259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203</v>
      </c>
      <c r="D31" s="28">
        <v>702.83</v>
      </c>
      <c r="E31" s="28" t="s">
        <v>15</v>
      </c>
      <c r="F31" s="28" t="s">
        <v>15</v>
      </c>
      <c r="G31" s="29">
        <v>169</v>
      </c>
      <c r="H31" s="21">
        <v>3</v>
      </c>
      <c r="I31" s="22">
        <f t="shared" si="3"/>
        <v>56.333333333333336</v>
      </c>
      <c r="J31" s="22">
        <v>3</v>
      </c>
      <c r="K31" s="21" t="s">
        <v>15</v>
      </c>
      <c r="L31" s="28">
        <v>142024.56</v>
      </c>
      <c r="M31" s="29">
        <v>20080</v>
      </c>
      <c r="N31" s="23">
        <v>45520</v>
      </c>
      <c r="O31" s="30" t="s">
        <v>18</v>
      </c>
      <c r="R31" s="17"/>
    </row>
    <row r="32" spans="1:18" s="24" customFormat="1" ht="24.95" customHeight="1">
      <c r="A32" s="17">
        <v>30</v>
      </c>
      <c r="B32" s="71">
        <v>22</v>
      </c>
      <c r="C32" s="18" t="s">
        <v>303</v>
      </c>
      <c r="D32" s="28">
        <v>700.8</v>
      </c>
      <c r="E32" s="28">
        <v>1177.5</v>
      </c>
      <c r="F32" s="20">
        <f>(D32-E32)/E32</f>
        <v>-0.40484076433121025</v>
      </c>
      <c r="G32" s="29">
        <v>111</v>
      </c>
      <c r="H32" s="21">
        <v>10</v>
      </c>
      <c r="I32" s="22">
        <f t="shared" si="3"/>
        <v>11.1</v>
      </c>
      <c r="J32" s="22">
        <v>7</v>
      </c>
      <c r="K32" s="21">
        <v>2</v>
      </c>
      <c r="L32" s="28">
        <v>1885.3</v>
      </c>
      <c r="M32" s="29" t="s">
        <v>317</v>
      </c>
      <c r="N32" s="23">
        <v>45583</v>
      </c>
      <c r="O32" s="30" t="s">
        <v>25</v>
      </c>
      <c r="R32" s="17"/>
    </row>
    <row r="33" spans="1:18" s="24" customFormat="1" ht="24.95" customHeight="1">
      <c r="A33" s="17">
        <v>31</v>
      </c>
      <c r="B33" s="28" t="s">
        <v>15</v>
      </c>
      <c r="C33" s="18" t="s">
        <v>246</v>
      </c>
      <c r="D33" s="28">
        <v>675.68</v>
      </c>
      <c r="E33" s="28" t="s">
        <v>15</v>
      </c>
      <c r="F33" s="72" t="s">
        <v>15</v>
      </c>
      <c r="G33" s="29">
        <v>159</v>
      </c>
      <c r="H33" s="21">
        <v>4</v>
      </c>
      <c r="I33" s="22">
        <f t="shared" si="3"/>
        <v>39.75</v>
      </c>
      <c r="J33" s="22">
        <v>4</v>
      </c>
      <c r="K33" s="21" t="s">
        <v>15</v>
      </c>
      <c r="L33" s="28">
        <v>64506.47</v>
      </c>
      <c r="M33" s="29">
        <v>8839</v>
      </c>
      <c r="N33" s="23">
        <v>45548</v>
      </c>
      <c r="O33" s="30" t="s">
        <v>63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166</v>
      </c>
      <c r="D34" s="28">
        <v>324</v>
      </c>
      <c r="E34" s="28" t="s">
        <v>15</v>
      </c>
      <c r="F34" s="20" t="s">
        <v>15</v>
      </c>
      <c r="G34" s="29">
        <v>162</v>
      </c>
      <c r="H34" s="21">
        <v>1</v>
      </c>
      <c r="I34" s="22">
        <f t="shared" si="3"/>
        <v>162</v>
      </c>
      <c r="J34" s="22">
        <v>1</v>
      </c>
      <c r="K34" s="21" t="s">
        <v>15</v>
      </c>
      <c r="L34" s="28">
        <v>94036.73</v>
      </c>
      <c r="M34" s="29">
        <v>13632</v>
      </c>
      <c r="N34" s="23">
        <v>45492</v>
      </c>
      <c r="O34" s="30" t="s">
        <v>66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249</v>
      </c>
      <c r="D35" s="28">
        <v>323</v>
      </c>
      <c r="E35" s="28">
        <v>214</v>
      </c>
      <c r="F35" s="20">
        <f>(D35-E35)/E35</f>
        <v>0.50934579439252337</v>
      </c>
      <c r="G35" s="29">
        <v>118</v>
      </c>
      <c r="H35" s="20" t="s">
        <v>15</v>
      </c>
      <c r="I35" s="20" t="s">
        <v>15</v>
      </c>
      <c r="J35" s="22">
        <v>3</v>
      </c>
      <c r="K35" s="21">
        <v>7</v>
      </c>
      <c r="L35" s="28">
        <v>7441</v>
      </c>
      <c r="M35" s="29">
        <v>1663</v>
      </c>
      <c r="N35" s="23">
        <v>45548</v>
      </c>
      <c r="O35" s="30" t="s">
        <v>13</v>
      </c>
      <c r="R35" s="17"/>
    </row>
    <row r="36" spans="1:18" s="24" customFormat="1" ht="24.95" customHeight="1">
      <c r="A36" s="17">
        <v>34</v>
      </c>
      <c r="B36" s="71">
        <v>34</v>
      </c>
      <c r="C36" s="18" t="s">
        <v>104</v>
      </c>
      <c r="D36" s="28">
        <v>276</v>
      </c>
      <c r="E36" s="28">
        <v>152</v>
      </c>
      <c r="F36" s="20">
        <f>(D36-E36)/E36</f>
        <v>0.81578947368421051</v>
      </c>
      <c r="G36" s="29">
        <v>73</v>
      </c>
      <c r="H36" s="21">
        <v>1</v>
      </c>
      <c r="I36" s="22">
        <f>G36/H36</f>
        <v>73</v>
      </c>
      <c r="J36" s="22">
        <v>1</v>
      </c>
      <c r="K36" s="21" t="s">
        <v>15</v>
      </c>
      <c r="L36" s="28">
        <v>139009</v>
      </c>
      <c r="M36" s="29">
        <v>26939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165</v>
      </c>
      <c r="D37" s="28">
        <v>231</v>
      </c>
      <c r="E37" s="28" t="s">
        <v>15</v>
      </c>
      <c r="F37" s="28" t="s">
        <v>15</v>
      </c>
      <c r="G37" s="29">
        <v>31</v>
      </c>
      <c r="H37" s="21">
        <v>1</v>
      </c>
      <c r="I37" s="22">
        <f>G37/H37</f>
        <v>31</v>
      </c>
      <c r="J37" s="22">
        <v>1</v>
      </c>
      <c r="K37" s="21" t="s">
        <v>15</v>
      </c>
      <c r="L37" s="28">
        <v>162490.94</v>
      </c>
      <c r="M37" s="29">
        <v>23728</v>
      </c>
      <c r="N37" s="23">
        <v>45492</v>
      </c>
      <c r="O37" s="30" t="s">
        <v>66</v>
      </c>
      <c r="R37" s="17"/>
    </row>
    <row r="38" spans="1:18" s="24" customFormat="1" ht="24.95" customHeight="1">
      <c r="A38" s="17">
        <v>36</v>
      </c>
      <c r="B38" s="28" t="s">
        <v>15</v>
      </c>
      <c r="C38" s="18" t="s">
        <v>318</v>
      </c>
      <c r="D38" s="28">
        <v>124.4</v>
      </c>
      <c r="E38" s="28" t="s">
        <v>15</v>
      </c>
      <c r="F38" s="20" t="s">
        <v>15</v>
      </c>
      <c r="G38" s="29">
        <v>16</v>
      </c>
      <c r="H38" s="21">
        <v>1</v>
      </c>
      <c r="I38" s="22">
        <f>G38/H38</f>
        <v>16</v>
      </c>
      <c r="J38" s="22">
        <v>1</v>
      </c>
      <c r="K38" s="21" t="s">
        <v>15</v>
      </c>
      <c r="L38" s="28">
        <v>7686.63</v>
      </c>
      <c r="M38" s="29">
        <v>1209</v>
      </c>
      <c r="N38" s="23">
        <v>44655</v>
      </c>
      <c r="O38" s="30" t="s">
        <v>25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314</v>
      </c>
      <c r="D39" s="28">
        <v>122</v>
      </c>
      <c r="E39" s="28" t="s">
        <v>15</v>
      </c>
      <c r="F39" s="20" t="s">
        <v>15</v>
      </c>
      <c r="G39" s="29">
        <v>26</v>
      </c>
      <c r="H39" s="21">
        <v>1</v>
      </c>
      <c r="I39" s="22">
        <f>G39/H39</f>
        <v>26</v>
      </c>
      <c r="J39" s="22">
        <v>1</v>
      </c>
      <c r="K39" s="21" t="s">
        <v>15</v>
      </c>
      <c r="L39" s="28">
        <v>12606</v>
      </c>
      <c r="M39" s="29">
        <v>2555</v>
      </c>
      <c r="N39" s="23">
        <v>43448</v>
      </c>
      <c r="O39" s="30" t="s">
        <v>14</v>
      </c>
      <c r="R39" s="17"/>
    </row>
    <row r="40" spans="1:18" s="24" customFormat="1" ht="24.95" customHeight="1">
      <c r="A40" s="17">
        <v>38</v>
      </c>
      <c r="B40" s="22">
        <v>25</v>
      </c>
      <c r="C40" s="18" t="s">
        <v>280</v>
      </c>
      <c r="D40" s="28">
        <v>80.5</v>
      </c>
      <c r="E40" s="28">
        <v>449.42</v>
      </c>
      <c r="F40" s="20">
        <f>(D40-E40)/E40</f>
        <v>-0.82088024564994888</v>
      </c>
      <c r="G40" s="29">
        <v>20</v>
      </c>
      <c r="H40" s="21">
        <v>9</v>
      </c>
      <c r="I40" s="22">
        <f>G40/H40</f>
        <v>2.2222222222222223</v>
      </c>
      <c r="J40" s="22">
        <v>2</v>
      </c>
      <c r="K40" s="21">
        <v>4</v>
      </c>
      <c r="L40" s="28">
        <v>10531.26</v>
      </c>
      <c r="M40" s="29">
        <v>2011</v>
      </c>
      <c r="N40" s="23">
        <v>45569</v>
      </c>
      <c r="O40" s="30" t="s">
        <v>281</v>
      </c>
      <c r="R40" s="17"/>
    </row>
    <row r="41" spans="1:18" s="24" customFormat="1" ht="24.95" customHeight="1">
      <c r="A41" s="17">
        <v>39</v>
      </c>
      <c r="B41" s="22">
        <v>33</v>
      </c>
      <c r="C41" s="18" t="s">
        <v>283</v>
      </c>
      <c r="D41" s="28">
        <v>52</v>
      </c>
      <c r="E41" s="28">
        <v>153</v>
      </c>
      <c r="F41" s="20">
        <f>(D41-E41)/E41</f>
        <v>-0.66013071895424835</v>
      </c>
      <c r="G41" s="29">
        <v>10</v>
      </c>
      <c r="H41" s="21">
        <v>1</v>
      </c>
      <c r="I41" s="22">
        <v>10</v>
      </c>
      <c r="J41" s="22">
        <v>1</v>
      </c>
      <c r="K41" s="21">
        <v>4</v>
      </c>
      <c r="L41" s="28">
        <v>1273.79</v>
      </c>
      <c r="M41" s="29">
        <v>237</v>
      </c>
      <c r="N41" s="23">
        <v>45569</v>
      </c>
      <c r="O41" s="30" t="s">
        <v>217</v>
      </c>
      <c r="R41" s="17"/>
    </row>
    <row r="42" spans="1:18" s="24" customFormat="1" ht="24.95" customHeight="1">
      <c r="A42" s="17">
        <v>40</v>
      </c>
      <c r="B42" s="71">
        <v>19</v>
      </c>
      <c r="C42" s="18" t="s">
        <v>302</v>
      </c>
      <c r="D42" s="28">
        <v>28</v>
      </c>
      <c r="E42" s="28">
        <v>1975</v>
      </c>
      <c r="F42" s="20">
        <f>(D42-E42)/E42</f>
        <v>-0.98582278481012653</v>
      </c>
      <c r="G42" s="29">
        <v>4</v>
      </c>
      <c r="H42" s="22" t="s">
        <v>15</v>
      </c>
      <c r="I42" s="22" t="s">
        <v>15</v>
      </c>
      <c r="J42" s="22">
        <v>1</v>
      </c>
      <c r="K42" s="21">
        <v>2</v>
      </c>
      <c r="L42" s="28">
        <v>2017</v>
      </c>
      <c r="M42" s="29">
        <v>302</v>
      </c>
      <c r="N42" s="23">
        <v>45583</v>
      </c>
      <c r="O42" s="30" t="s">
        <v>13</v>
      </c>
      <c r="R42" s="17"/>
    </row>
    <row r="43" spans="1:18" s="24" customFormat="1" ht="24.95" customHeight="1">
      <c r="A43" s="17">
        <v>41</v>
      </c>
      <c r="B43" s="28" t="s">
        <v>15</v>
      </c>
      <c r="C43" s="18" t="s">
        <v>94</v>
      </c>
      <c r="D43" s="28">
        <v>25</v>
      </c>
      <c r="E43" s="28" t="s">
        <v>15</v>
      </c>
      <c r="F43" s="20" t="s">
        <v>15</v>
      </c>
      <c r="G43" s="29">
        <v>5</v>
      </c>
      <c r="H43" s="21">
        <v>1</v>
      </c>
      <c r="I43" s="22">
        <f>G43/H43</f>
        <v>5</v>
      </c>
      <c r="J43" s="22">
        <v>1</v>
      </c>
      <c r="K43" s="21" t="s">
        <v>15</v>
      </c>
      <c r="L43" s="28">
        <v>6135.2099999999991</v>
      </c>
      <c r="M43" s="29">
        <v>1408</v>
      </c>
      <c r="N43" s="23">
        <v>45422</v>
      </c>
      <c r="O43" s="30" t="s">
        <v>95</v>
      </c>
      <c r="R43" s="17"/>
    </row>
    <row r="44" spans="1:18" s="24" customFormat="1" ht="24.95" customHeight="1">
      <c r="A44" s="17">
        <v>42</v>
      </c>
      <c r="B44" s="28" t="s">
        <v>15</v>
      </c>
      <c r="C44" s="18" t="s">
        <v>291</v>
      </c>
      <c r="D44" s="28">
        <v>10</v>
      </c>
      <c r="E44" s="28" t="s">
        <v>15</v>
      </c>
      <c r="F44" s="72" t="s">
        <v>15</v>
      </c>
      <c r="G44" s="29">
        <v>2</v>
      </c>
      <c r="H44" s="21">
        <v>1</v>
      </c>
      <c r="I44" s="22">
        <f>G44/H44</f>
        <v>2</v>
      </c>
      <c r="J44" s="22">
        <v>1</v>
      </c>
      <c r="K44" s="21" t="s">
        <v>15</v>
      </c>
      <c r="L44" s="28">
        <v>3476.45</v>
      </c>
      <c r="M44" s="29">
        <v>553</v>
      </c>
      <c r="N44" s="23">
        <v>45576</v>
      </c>
      <c r="O44" s="30" t="s">
        <v>251</v>
      </c>
      <c r="R44" s="17"/>
    </row>
    <row r="45" spans="1:18" s="24" customFormat="1" ht="24.95" customHeight="1">
      <c r="A45" s="17">
        <v>43</v>
      </c>
      <c r="B45" s="71">
        <v>38</v>
      </c>
      <c r="C45" s="18" t="s">
        <v>44</v>
      </c>
      <c r="D45" s="28">
        <v>10</v>
      </c>
      <c r="E45" s="28">
        <v>3</v>
      </c>
      <c r="F45" s="20">
        <f>(D45-E45)/E45</f>
        <v>2.3333333333333335</v>
      </c>
      <c r="G45" s="29">
        <v>2</v>
      </c>
      <c r="H45" s="21">
        <v>1</v>
      </c>
      <c r="I45" s="22">
        <f>G45/H45</f>
        <v>2</v>
      </c>
      <c r="J45" s="22">
        <v>1</v>
      </c>
      <c r="K45" s="21" t="s">
        <v>15</v>
      </c>
      <c r="L45" s="28">
        <v>62139.28</v>
      </c>
      <c r="M45" s="29">
        <v>9837</v>
      </c>
      <c r="N45" s="23">
        <v>45379</v>
      </c>
      <c r="O45" s="30" t="s">
        <v>25</v>
      </c>
      <c r="R45" s="17"/>
    </row>
    <row r="46" spans="1:18" ht="24.95" customHeight="1">
      <c r="A46" s="46"/>
      <c r="B46" s="65" t="s">
        <v>26</v>
      </c>
      <c r="C46" s="48" t="s">
        <v>322</v>
      </c>
      <c r="D46" s="49">
        <f>SUBTOTAL(109,Table132456789101112131415171618281920212223[Pajamos 
(GBO)])</f>
        <v>577709.6</v>
      </c>
      <c r="E46" s="49" t="s">
        <v>312</v>
      </c>
      <c r="F46" s="50">
        <f t="shared" ref="F46" si="4">(D46-E46)/E46</f>
        <v>1.0079998887745738</v>
      </c>
      <c r="G46" s="52">
        <f>SUBTOTAL(109,Table132456789101112131415171618281920212223[Žiūrovų sk. 
(ADM)])</f>
        <v>89564</v>
      </c>
      <c r="H46" s="57"/>
      <c r="I46" s="46"/>
      <c r="J46" s="46"/>
      <c r="K46" s="57"/>
      <c r="L46" s="54"/>
      <c r="M46" s="57"/>
      <c r="N46" s="46"/>
      <c r="O46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EDE8-8FF6-44CE-BD09-CEED4E158B9C}">
  <dimension ref="A1:R41"/>
  <sheetViews>
    <sheetView topLeftCell="A20" zoomScale="60" zoomScaleNormal="60" workbookViewId="0">
      <selection activeCell="C38" sqref="C38:O3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292</v>
      </c>
      <c r="D3" s="28">
        <v>73953.100000000006</v>
      </c>
      <c r="E3" s="20" t="s">
        <v>15</v>
      </c>
      <c r="F3" s="20" t="s">
        <v>15</v>
      </c>
      <c r="G3" s="29">
        <v>9424</v>
      </c>
      <c r="H3" s="21">
        <v>263</v>
      </c>
      <c r="I3" s="22">
        <f t="shared" ref="I3:I9" si="0">G3/H3</f>
        <v>35.832699619771866</v>
      </c>
      <c r="J3" s="22">
        <v>15</v>
      </c>
      <c r="K3" s="21">
        <v>1</v>
      </c>
      <c r="L3" s="28">
        <v>78941.399999999994</v>
      </c>
      <c r="M3" s="29">
        <v>10116</v>
      </c>
      <c r="N3" s="23">
        <v>45583</v>
      </c>
      <c r="O3" s="30" t="s">
        <v>259</v>
      </c>
    </row>
    <row r="4" spans="1:15" s="69" customFormat="1" ht="24.95" customHeight="1">
      <c r="A4" s="17">
        <v>2</v>
      </c>
      <c r="B4" s="22">
        <v>3</v>
      </c>
      <c r="C4" s="25" t="s">
        <v>261</v>
      </c>
      <c r="D4" s="19">
        <v>26158.57</v>
      </c>
      <c r="E4" s="19">
        <v>40426.58</v>
      </c>
      <c r="F4" s="20">
        <f>(D4-E4)/E4</f>
        <v>-0.35293636018678803</v>
      </c>
      <c r="G4" s="21">
        <v>4929</v>
      </c>
      <c r="H4" s="21">
        <v>189</v>
      </c>
      <c r="I4" s="22">
        <f t="shared" si="0"/>
        <v>26.079365079365079</v>
      </c>
      <c r="J4" s="22">
        <v>12</v>
      </c>
      <c r="K4" s="22">
        <v>4</v>
      </c>
      <c r="L4" s="19">
        <v>196086</v>
      </c>
      <c r="M4" s="21">
        <v>35769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71">
        <v>2</v>
      </c>
      <c r="C5" s="18" t="s">
        <v>294</v>
      </c>
      <c r="D5" s="28">
        <v>24200.3</v>
      </c>
      <c r="E5" s="28">
        <v>40863.879999999997</v>
      </c>
      <c r="F5" s="20">
        <f>(D5-E5)/E5</f>
        <v>-0.40778261878216165</v>
      </c>
      <c r="G5" s="29">
        <v>3446</v>
      </c>
      <c r="H5" s="21">
        <v>146</v>
      </c>
      <c r="I5" s="22">
        <f t="shared" si="0"/>
        <v>23.602739726027398</v>
      </c>
      <c r="J5" s="22">
        <v>23</v>
      </c>
      <c r="K5" s="21">
        <v>2</v>
      </c>
      <c r="L5" s="28">
        <v>59957.53</v>
      </c>
      <c r="M5" s="29">
        <v>8686</v>
      </c>
      <c r="N5" s="23">
        <v>45576</v>
      </c>
      <c r="O5" s="30" t="s">
        <v>295</v>
      </c>
    </row>
    <row r="6" spans="1:15" s="69" customFormat="1" ht="24.95" customHeight="1">
      <c r="A6" s="17">
        <v>4</v>
      </c>
      <c r="B6" s="22" t="s">
        <v>17</v>
      </c>
      <c r="C6" s="18" t="s">
        <v>272</v>
      </c>
      <c r="D6" s="28">
        <v>22742.36</v>
      </c>
      <c r="E6" s="20" t="s">
        <v>15</v>
      </c>
      <c r="F6" s="20" t="s">
        <v>15</v>
      </c>
      <c r="G6" s="29">
        <v>4177</v>
      </c>
      <c r="H6" s="21">
        <v>235</v>
      </c>
      <c r="I6" s="22">
        <f t="shared" si="0"/>
        <v>17.774468085106381</v>
      </c>
      <c r="J6" s="22">
        <v>14</v>
      </c>
      <c r="K6" s="21">
        <v>1</v>
      </c>
      <c r="L6" s="28">
        <v>30747.47</v>
      </c>
      <c r="M6" s="29">
        <v>5982</v>
      </c>
      <c r="N6" s="23">
        <v>45583</v>
      </c>
      <c r="O6" s="30" t="s">
        <v>11</v>
      </c>
    </row>
    <row r="7" spans="1:15" s="69" customFormat="1" ht="24.95" customHeight="1">
      <c r="A7" s="17">
        <v>5</v>
      </c>
      <c r="B7" s="22">
        <v>1</v>
      </c>
      <c r="C7" s="18" t="s">
        <v>271</v>
      </c>
      <c r="D7" s="28">
        <v>17840.91</v>
      </c>
      <c r="E7" s="28">
        <v>48799.7</v>
      </c>
      <c r="F7" s="20">
        <f>(D7-E7)/E7</f>
        <v>-0.63440533445902325</v>
      </c>
      <c r="G7" s="29">
        <v>2559</v>
      </c>
      <c r="H7" s="21">
        <v>129</v>
      </c>
      <c r="I7" s="22">
        <f t="shared" si="0"/>
        <v>19.837209302325583</v>
      </c>
      <c r="J7" s="22">
        <v>13</v>
      </c>
      <c r="K7" s="21">
        <v>3</v>
      </c>
      <c r="L7" s="28">
        <v>260226.97</v>
      </c>
      <c r="M7" s="29">
        <v>33302</v>
      </c>
      <c r="N7" s="23">
        <v>45569</v>
      </c>
      <c r="O7" s="30" t="s">
        <v>12</v>
      </c>
    </row>
    <row r="8" spans="1:15" s="69" customFormat="1" ht="24.95" customHeight="1">
      <c r="A8" s="17">
        <v>6</v>
      </c>
      <c r="B8" s="29" t="s">
        <v>23</v>
      </c>
      <c r="C8" s="18" t="s">
        <v>305</v>
      </c>
      <c r="D8" s="28">
        <v>17268.29</v>
      </c>
      <c r="E8" s="28" t="s">
        <v>15</v>
      </c>
      <c r="F8" s="20" t="s">
        <v>15</v>
      </c>
      <c r="G8" s="29">
        <v>2128</v>
      </c>
      <c r="H8" s="21">
        <v>23</v>
      </c>
      <c r="I8" s="22">
        <f t="shared" si="0"/>
        <v>92.521739130434781</v>
      </c>
      <c r="J8" s="22">
        <v>10</v>
      </c>
      <c r="K8" s="21">
        <v>0</v>
      </c>
      <c r="L8" s="28">
        <v>17268.29</v>
      </c>
      <c r="M8" s="29">
        <v>2128</v>
      </c>
      <c r="N8" s="23" t="s">
        <v>24</v>
      </c>
      <c r="O8" s="30" t="s">
        <v>61</v>
      </c>
    </row>
    <row r="9" spans="1:15" s="69" customFormat="1" ht="24.95" customHeight="1">
      <c r="A9" s="17">
        <v>7</v>
      </c>
      <c r="B9" s="29" t="s">
        <v>17</v>
      </c>
      <c r="C9" s="18" t="s">
        <v>300</v>
      </c>
      <c r="D9" s="28">
        <v>16107.44</v>
      </c>
      <c r="E9" s="28" t="s">
        <v>15</v>
      </c>
      <c r="F9" s="20" t="s">
        <v>15</v>
      </c>
      <c r="G9" s="29">
        <v>2494</v>
      </c>
      <c r="H9" s="21">
        <v>129</v>
      </c>
      <c r="I9" s="22">
        <f t="shared" si="0"/>
        <v>19.333333333333332</v>
      </c>
      <c r="J9" s="22">
        <v>17</v>
      </c>
      <c r="K9" s="21">
        <v>1</v>
      </c>
      <c r="L9" s="28">
        <v>16107.44</v>
      </c>
      <c r="M9" s="29">
        <v>2494</v>
      </c>
      <c r="N9" s="23">
        <v>45583</v>
      </c>
      <c r="O9" s="30" t="s">
        <v>251</v>
      </c>
    </row>
    <row r="10" spans="1:15" s="69" customFormat="1" ht="24.95" customHeight="1">
      <c r="A10" s="17">
        <v>8</v>
      </c>
      <c r="B10" s="22">
        <v>6</v>
      </c>
      <c r="C10" s="18" t="s">
        <v>282</v>
      </c>
      <c r="D10" s="28">
        <v>14753</v>
      </c>
      <c r="E10" s="19">
        <v>19121</v>
      </c>
      <c r="F10" s="20">
        <f>(D10-E10)/E10</f>
        <v>-0.22843993514983527</v>
      </c>
      <c r="G10" s="29">
        <v>3036</v>
      </c>
      <c r="H10" s="20" t="s">
        <v>15</v>
      </c>
      <c r="I10" s="20" t="s">
        <v>15</v>
      </c>
      <c r="J10" s="22">
        <v>15</v>
      </c>
      <c r="K10" s="21">
        <v>2</v>
      </c>
      <c r="L10" s="28">
        <v>37195</v>
      </c>
      <c r="M10" s="29">
        <v>7175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5</v>
      </c>
      <c r="C11" s="25" t="s">
        <v>268</v>
      </c>
      <c r="D11" s="19">
        <v>13868.83</v>
      </c>
      <c r="E11" s="19">
        <v>21834.41</v>
      </c>
      <c r="F11" s="20">
        <f>(D11-E11)/E11</f>
        <v>-0.36481773494223108</v>
      </c>
      <c r="G11" s="21">
        <v>2182</v>
      </c>
      <c r="H11" s="21">
        <v>62</v>
      </c>
      <c r="I11" s="22">
        <f>G11/H11</f>
        <v>35.193548387096776</v>
      </c>
      <c r="J11" s="22">
        <v>9</v>
      </c>
      <c r="K11" s="22">
        <v>4</v>
      </c>
      <c r="L11" s="19">
        <v>95779.810000000012</v>
      </c>
      <c r="M11" s="21">
        <v>14336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22">
        <v>4</v>
      </c>
      <c r="C12" s="18" t="s">
        <v>262</v>
      </c>
      <c r="D12" s="28">
        <v>12280.96</v>
      </c>
      <c r="E12" s="28">
        <v>23954.45</v>
      </c>
      <c r="F12" s="20">
        <f>(D12-E12)/E12</f>
        <v>-0.48732031000503045</v>
      </c>
      <c r="G12" s="29">
        <v>1705</v>
      </c>
      <c r="H12" s="21">
        <v>47</v>
      </c>
      <c r="I12" s="22">
        <v>36.276595744680854</v>
      </c>
      <c r="J12" s="22">
        <v>13</v>
      </c>
      <c r="K12" s="21">
        <v>5</v>
      </c>
      <c r="L12" s="28">
        <v>278407.71000000002</v>
      </c>
      <c r="M12" s="29">
        <v>40497</v>
      </c>
      <c r="N12" s="23">
        <v>45555</v>
      </c>
      <c r="O12" s="30" t="s">
        <v>263</v>
      </c>
    </row>
    <row r="13" spans="1:15" s="69" customFormat="1" ht="24.95" customHeight="1">
      <c r="A13" s="17">
        <v>11</v>
      </c>
      <c r="B13" s="29" t="s">
        <v>17</v>
      </c>
      <c r="C13" s="18" t="s">
        <v>301</v>
      </c>
      <c r="D13" s="28">
        <v>8490.56</v>
      </c>
      <c r="E13" s="28" t="s">
        <v>15</v>
      </c>
      <c r="F13" s="20" t="s">
        <v>15</v>
      </c>
      <c r="G13" s="29">
        <v>1300</v>
      </c>
      <c r="H13" s="21">
        <v>103</v>
      </c>
      <c r="I13" s="22">
        <f>G13/H13</f>
        <v>12.621359223300971</v>
      </c>
      <c r="J13" s="22">
        <v>18</v>
      </c>
      <c r="K13" s="21">
        <v>1</v>
      </c>
      <c r="L13" s="28">
        <v>8490.56</v>
      </c>
      <c r="M13" s="29">
        <v>1300</v>
      </c>
      <c r="N13" s="23">
        <v>45583</v>
      </c>
      <c r="O13" s="30" t="s">
        <v>14</v>
      </c>
    </row>
    <row r="14" spans="1:15" s="69" customFormat="1" ht="24.95" customHeight="1">
      <c r="A14" s="17">
        <v>12</v>
      </c>
      <c r="B14" s="22">
        <v>10</v>
      </c>
      <c r="C14" s="18" t="s">
        <v>146</v>
      </c>
      <c r="D14" s="28">
        <v>7675.99</v>
      </c>
      <c r="E14" s="28">
        <v>8072.71</v>
      </c>
      <c r="F14" s="20">
        <f>(D14-E14)/E14</f>
        <v>-4.9143348392299523E-2</v>
      </c>
      <c r="G14" s="29">
        <v>1317</v>
      </c>
      <c r="H14" s="21">
        <v>75</v>
      </c>
      <c r="I14" s="22">
        <f>G14/H14</f>
        <v>17.559999999999999</v>
      </c>
      <c r="J14" s="22">
        <v>9</v>
      </c>
      <c r="K14" s="21">
        <v>16</v>
      </c>
      <c r="L14" s="28">
        <v>1188599.8700000001</v>
      </c>
      <c r="M14" s="29">
        <v>206374</v>
      </c>
      <c r="N14" s="23">
        <v>45478</v>
      </c>
      <c r="O14" s="30" t="s">
        <v>63</v>
      </c>
    </row>
    <row r="15" spans="1:15" s="69" customFormat="1" ht="24.95" customHeight="1">
      <c r="A15" s="17">
        <v>13</v>
      </c>
      <c r="B15" s="22">
        <v>8</v>
      </c>
      <c r="C15" s="18" t="s">
        <v>234</v>
      </c>
      <c r="D15" s="28">
        <v>6029.57</v>
      </c>
      <c r="E15" s="28">
        <v>11351.3</v>
      </c>
      <c r="F15" s="20">
        <f>(D15-E15)/E15</f>
        <v>-0.46882119228634606</v>
      </c>
      <c r="G15" s="29">
        <v>905</v>
      </c>
      <c r="H15" s="21">
        <v>60</v>
      </c>
      <c r="I15" s="22">
        <f>G15/H15</f>
        <v>15.083333333333334</v>
      </c>
      <c r="J15" s="22">
        <v>6</v>
      </c>
      <c r="K15" s="21">
        <v>7</v>
      </c>
      <c r="L15" s="28">
        <v>205483.12</v>
      </c>
      <c r="M15" s="29">
        <v>29984</v>
      </c>
      <c r="N15" s="23">
        <v>45541</v>
      </c>
      <c r="O15" s="30" t="s">
        <v>12</v>
      </c>
    </row>
    <row r="16" spans="1:15" s="69" customFormat="1" ht="24.95" customHeight="1">
      <c r="A16" s="17">
        <v>14</v>
      </c>
      <c r="B16" s="29" t="s">
        <v>23</v>
      </c>
      <c r="C16" s="18" t="s">
        <v>309</v>
      </c>
      <c r="D16" s="28">
        <v>5421.02</v>
      </c>
      <c r="E16" s="28" t="s">
        <v>15</v>
      </c>
      <c r="F16" s="20" t="s">
        <v>15</v>
      </c>
      <c r="G16" s="29">
        <v>681</v>
      </c>
      <c r="H16" s="21">
        <v>5</v>
      </c>
      <c r="I16" s="22">
        <f>G16/H16</f>
        <v>136.19999999999999</v>
      </c>
      <c r="J16" s="22">
        <v>4</v>
      </c>
      <c r="K16" s="21">
        <v>0</v>
      </c>
      <c r="L16" s="28">
        <v>5421.02</v>
      </c>
      <c r="M16" s="29">
        <v>681</v>
      </c>
      <c r="N16" s="23" t="s">
        <v>24</v>
      </c>
      <c r="O16" s="30" t="s">
        <v>14</v>
      </c>
    </row>
    <row r="17" spans="1:18" s="69" customFormat="1" ht="24.95" customHeight="1">
      <c r="A17" s="17">
        <v>15</v>
      </c>
      <c r="B17" s="22">
        <v>9</v>
      </c>
      <c r="C17" s="18" t="s">
        <v>287</v>
      </c>
      <c r="D17" s="28">
        <v>3267</v>
      </c>
      <c r="E17" s="28">
        <v>10311</v>
      </c>
      <c r="F17" s="20">
        <f>(D17-E17)/E17</f>
        <v>-0.68315391329647945</v>
      </c>
      <c r="G17" s="29">
        <v>509</v>
      </c>
      <c r="H17" s="20" t="s">
        <v>15</v>
      </c>
      <c r="I17" s="20" t="s">
        <v>15</v>
      </c>
      <c r="J17" s="22">
        <v>8</v>
      </c>
      <c r="K17" s="21">
        <v>2</v>
      </c>
      <c r="L17" s="28">
        <v>13578</v>
      </c>
      <c r="M17" s="29">
        <v>2146</v>
      </c>
      <c r="N17" s="23">
        <v>45576</v>
      </c>
      <c r="O17" s="30" t="s">
        <v>13</v>
      </c>
    </row>
    <row r="18" spans="1:18" s="69" customFormat="1" ht="24.95" customHeight="1">
      <c r="A18" s="17">
        <v>16</v>
      </c>
      <c r="B18" s="29" t="s">
        <v>23</v>
      </c>
      <c r="C18" s="18" t="s">
        <v>310</v>
      </c>
      <c r="D18" s="28">
        <v>2379.85</v>
      </c>
      <c r="E18" s="28" t="s">
        <v>15</v>
      </c>
      <c r="F18" s="20" t="s">
        <v>15</v>
      </c>
      <c r="G18" s="29">
        <v>448</v>
      </c>
      <c r="H18" s="21">
        <v>14</v>
      </c>
      <c r="I18" s="22">
        <f>G18/H18</f>
        <v>32</v>
      </c>
      <c r="J18" s="22">
        <v>10</v>
      </c>
      <c r="K18" s="21">
        <v>0</v>
      </c>
      <c r="L18" s="28">
        <v>2379.85</v>
      </c>
      <c r="M18" s="29">
        <v>448</v>
      </c>
      <c r="N18" s="23" t="s">
        <v>24</v>
      </c>
      <c r="O18" s="30" t="s">
        <v>63</v>
      </c>
    </row>
    <row r="19" spans="1:18" s="69" customFormat="1" ht="24.95" customHeight="1">
      <c r="A19" s="17">
        <v>17</v>
      </c>
      <c r="B19" s="22">
        <v>12</v>
      </c>
      <c r="C19" s="18" t="s">
        <v>240</v>
      </c>
      <c r="D19" s="28">
        <v>2313.6</v>
      </c>
      <c r="E19" s="28">
        <v>4658.84</v>
      </c>
      <c r="F19" s="20">
        <f>(D19-E19)/E19</f>
        <v>-0.50339569506572457</v>
      </c>
      <c r="G19" s="29">
        <v>317</v>
      </c>
      <c r="H19" s="21">
        <v>17</v>
      </c>
      <c r="I19" s="22">
        <f>G19/H19</f>
        <v>18.647058823529413</v>
      </c>
      <c r="J19" s="22">
        <v>2</v>
      </c>
      <c r="K19" s="21">
        <v>6</v>
      </c>
      <c r="L19" s="28">
        <v>112143.63</v>
      </c>
      <c r="M19" s="29">
        <v>16348</v>
      </c>
      <c r="N19" s="23">
        <v>45548</v>
      </c>
      <c r="O19" s="30" t="s">
        <v>11</v>
      </c>
    </row>
    <row r="20" spans="1:18" s="69" customFormat="1" ht="24.95" customHeight="1">
      <c r="A20" s="17">
        <v>18</v>
      </c>
      <c r="B20" s="22">
        <v>7</v>
      </c>
      <c r="C20" s="18" t="s">
        <v>289</v>
      </c>
      <c r="D20" s="28">
        <v>2201.67</v>
      </c>
      <c r="E20" s="28">
        <v>13463.52</v>
      </c>
      <c r="F20" s="20">
        <f>(D20-E20)/E20</f>
        <v>-0.83647144283218655</v>
      </c>
      <c r="G20" s="29">
        <v>322</v>
      </c>
      <c r="H20" s="21">
        <v>32</v>
      </c>
      <c r="I20" s="22">
        <f>G20/H20</f>
        <v>10.0625</v>
      </c>
      <c r="J20" s="22">
        <v>6</v>
      </c>
      <c r="K20" s="21">
        <v>2</v>
      </c>
      <c r="L20" s="28">
        <v>15785.19</v>
      </c>
      <c r="M20" s="29">
        <v>2350</v>
      </c>
      <c r="N20" s="23">
        <v>45576</v>
      </c>
      <c r="O20" s="30" t="s">
        <v>61</v>
      </c>
    </row>
    <row r="21" spans="1:18" s="69" customFormat="1" ht="24.95" customHeight="1">
      <c r="A21" s="17">
        <v>19</v>
      </c>
      <c r="B21" s="29" t="s">
        <v>17</v>
      </c>
      <c r="C21" s="18" t="s">
        <v>302</v>
      </c>
      <c r="D21" s="28">
        <v>1975</v>
      </c>
      <c r="E21" s="28" t="s">
        <v>15</v>
      </c>
      <c r="F21" s="20" t="s">
        <v>15</v>
      </c>
      <c r="G21" s="29">
        <v>296</v>
      </c>
      <c r="H21" s="21" t="s">
        <v>15</v>
      </c>
      <c r="I21" s="22" t="s">
        <v>15</v>
      </c>
      <c r="J21" s="22">
        <v>11</v>
      </c>
      <c r="K21" s="21">
        <v>1</v>
      </c>
      <c r="L21" s="28">
        <v>1975</v>
      </c>
      <c r="M21" s="29">
        <v>296</v>
      </c>
      <c r="N21" s="23">
        <v>45583</v>
      </c>
      <c r="O21" s="30" t="s">
        <v>13</v>
      </c>
    </row>
    <row r="22" spans="1:18" s="69" customFormat="1" ht="24.95" customHeight="1">
      <c r="A22" s="17">
        <v>20</v>
      </c>
      <c r="B22" s="22">
        <v>19</v>
      </c>
      <c r="C22" s="18" t="s">
        <v>106</v>
      </c>
      <c r="D22" s="28">
        <v>1581.98</v>
      </c>
      <c r="E22" s="28">
        <v>1214.9000000000001</v>
      </c>
      <c r="F22" s="20">
        <f>(D22-E22)/E22</f>
        <v>0.30214832496501759</v>
      </c>
      <c r="G22" s="29">
        <v>294</v>
      </c>
      <c r="H22" s="21">
        <v>16</v>
      </c>
      <c r="I22" s="22">
        <f t="shared" ref="I22:I30" si="1">G22/H22</f>
        <v>18.375</v>
      </c>
      <c r="J22" s="22">
        <v>2</v>
      </c>
      <c r="K22" s="21">
        <v>19</v>
      </c>
      <c r="L22" s="28">
        <v>1306885.3600000001</v>
      </c>
      <c r="M22" s="29">
        <v>226260</v>
      </c>
      <c r="N22" s="23">
        <v>45457</v>
      </c>
      <c r="O22" s="30" t="s">
        <v>18</v>
      </c>
    </row>
    <row r="23" spans="1:18" s="69" customFormat="1" ht="24.95" customHeight="1">
      <c r="A23" s="17">
        <v>21</v>
      </c>
      <c r="B23" s="22">
        <v>16</v>
      </c>
      <c r="C23" s="18" t="s">
        <v>258</v>
      </c>
      <c r="D23" s="28">
        <v>1559.39</v>
      </c>
      <c r="E23" s="28">
        <v>3161.31</v>
      </c>
      <c r="F23" s="20">
        <f>(D23-E23)/E23</f>
        <v>-0.50672664180355609</v>
      </c>
      <c r="G23" s="29">
        <v>272</v>
      </c>
      <c r="H23" s="21">
        <v>30</v>
      </c>
      <c r="I23" s="22">
        <f t="shared" si="1"/>
        <v>9.0666666666666664</v>
      </c>
      <c r="J23" s="22">
        <v>6</v>
      </c>
      <c r="K23" s="21">
        <v>5</v>
      </c>
      <c r="L23" s="28">
        <v>45494.15</v>
      </c>
      <c r="M23" s="29">
        <v>8020</v>
      </c>
      <c r="N23" s="23">
        <v>45555</v>
      </c>
      <c r="O23" s="30" t="s">
        <v>259</v>
      </c>
    </row>
    <row r="24" spans="1:18" s="69" customFormat="1" ht="24.95" customHeight="1">
      <c r="A24" s="17">
        <v>22</v>
      </c>
      <c r="B24" s="29" t="s">
        <v>17</v>
      </c>
      <c r="C24" s="18" t="s">
        <v>303</v>
      </c>
      <c r="D24" s="28">
        <v>1177.5</v>
      </c>
      <c r="E24" s="28" t="s">
        <v>15</v>
      </c>
      <c r="F24" s="20" t="s">
        <v>15</v>
      </c>
      <c r="G24" s="29">
        <v>225</v>
      </c>
      <c r="H24" s="21">
        <v>12</v>
      </c>
      <c r="I24" s="22">
        <f t="shared" si="1"/>
        <v>18.75</v>
      </c>
      <c r="J24" s="22">
        <v>7</v>
      </c>
      <c r="K24" s="21">
        <v>1</v>
      </c>
      <c r="L24" s="28">
        <v>1177.5</v>
      </c>
      <c r="M24" s="29" t="s">
        <v>307</v>
      </c>
      <c r="N24" s="23">
        <v>45583</v>
      </c>
      <c r="O24" s="30" t="s">
        <v>25</v>
      </c>
    </row>
    <row r="25" spans="1:18" s="69" customFormat="1" ht="24.95" customHeight="1">
      <c r="A25" s="17">
        <v>23</v>
      </c>
      <c r="B25" s="22">
        <v>18</v>
      </c>
      <c r="C25" s="18" t="s">
        <v>191</v>
      </c>
      <c r="D25" s="28">
        <v>887.5</v>
      </c>
      <c r="E25" s="28">
        <v>2361.4</v>
      </c>
      <c r="F25" s="20">
        <f>(D25-E25)/E25</f>
        <v>-0.62416363174388079</v>
      </c>
      <c r="G25" s="29">
        <v>115</v>
      </c>
      <c r="H25" s="21">
        <v>5</v>
      </c>
      <c r="I25" s="22">
        <f t="shared" si="1"/>
        <v>23</v>
      </c>
      <c r="J25" s="22">
        <v>2</v>
      </c>
      <c r="K25" s="21">
        <v>11</v>
      </c>
      <c r="L25" s="28">
        <v>855616.09</v>
      </c>
      <c r="M25" s="29">
        <v>118770</v>
      </c>
      <c r="N25" s="23">
        <v>45513</v>
      </c>
      <c r="O25" s="30" t="s">
        <v>61</v>
      </c>
    </row>
    <row r="26" spans="1:18" s="69" customFormat="1" ht="24.95" customHeight="1">
      <c r="A26" s="17">
        <v>24</v>
      </c>
      <c r="B26" s="29" t="s">
        <v>23</v>
      </c>
      <c r="C26" s="18" t="s">
        <v>304</v>
      </c>
      <c r="D26" s="28">
        <v>706.52</v>
      </c>
      <c r="E26" s="28" t="s">
        <v>15</v>
      </c>
      <c r="F26" s="20" t="s">
        <v>15</v>
      </c>
      <c r="G26" s="29">
        <v>106</v>
      </c>
      <c r="H26" s="21">
        <v>7</v>
      </c>
      <c r="I26" s="22">
        <f t="shared" si="1"/>
        <v>15.142857142857142</v>
      </c>
      <c r="J26" s="22">
        <v>7</v>
      </c>
      <c r="K26" s="21">
        <v>0</v>
      </c>
      <c r="L26" s="28">
        <v>706.52</v>
      </c>
      <c r="M26" s="29">
        <v>106</v>
      </c>
      <c r="N26" s="23" t="s">
        <v>24</v>
      </c>
      <c r="O26" s="30" t="s">
        <v>11</v>
      </c>
    </row>
    <row r="27" spans="1:18" s="69" customFormat="1" ht="24.95" customHeight="1">
      <c r="A27" s="17">
        <v>25</v>
      </c>
      <c r="B27" s="22">
        <v>17</v>
      </c>
      <c r="C27" s="18" t="s">
        <v>280</v>
      </c>
      <c r="D27" s="28">
        <v>449.42</v>
      </c>
      <c r="E27" s="28">
        <v>2562.61</v>
      </c>
      <c r="F27" s="20">
        <f>(D27-E27)/E27</f>
        <v>-0.82462411369658273</v>
      </c>
      <c r="G27" s="29">
        <v>106</v>
      </c>
      <c r="H27" s="21">
        <v>13</v>
      </c>
      <c r="I27" s="22">
        <f t="shared" si="1"/>
        <v>8.1538461538461533</v>
      </c>
      <c r="J27" s="22">
        <v>5</v>
      </c>
      <c r="K27" s="21">
        <v>3</v>
      </c>
      <c r="L27" s="28">
        <v>10450.76</v>
      </c>
      <c r="M27" s="29">
        <v>1991</v>
      </c>
      <c r="N27" s="23">
        <v>45569</v>
      </c>
      <c r="O27" s="30" t="s">
        <v>281</v>
      </c>
    </row>
    <row r="28" spans="1:18" s="69" customFormat="1" ht="24.95" customHeight="1">
      <c r="A28" s="17">
        <v>26</v>
      </c>
      <c r="B28" s="28" t="s">
        <v>15</v>
      </c>
      <c r="C28" s="18" t="s">
        <v>47</v>
      </c>
      <c r="D28" s="28">
        <v>421.65</v>
      </c>
      <c r="E28" s="28" t="s">
        <v>15</v>
      </c>
      <c r="F28" s="20" t="s">
        <v>15</v>
      </c>
      <c r="G28" s="29">
        <v>104</v>
      </c>
      <c r="H28" s="21">
        <v>1</v>
      </c>
      <c r="I28" s="22">
        <f t="shared" si="1"/>
        <v>104</v>
      </c>
      <c r="J28" s="22">
        <v>1</v>
      </c>
      <c r="K28" s="21" t="s">
        <v>15</v>
      </c>
      <c r="L28" s="28">
        <v>24937.91</v>
      </c>
      <c r="M28" s="29">
        <v>4174</v>
      </c>
      <c r="N28" s="23">
        <v>45359</v>
      </c>
      <c r="O28" s="30" t="s">
        <v>66</v>
      </c>
    </row>
    <row r="29" spans="1:18" s="69" customFormat="1" ht="24.95" customHeight="1">
      <c r="A29" s="17">
        <v>27</v>
      </c>
      <c r="B29" s="71">
        <v>13</v>
      </c>
      <c r="C29" s="18" t="s">
        <v>293</v>
      </c>
      <c r="D29" s="28">
        <v>418.61</v>
      </c>
      <c r="E29" s="28">
        <v>4295.42</v>
      </c>
      <c r="F29" s="20">
        <f>(D29-E29)/E29</f>
        <v>-0.902545036341033</v>
      </c>
      <c r="G29" s="29">
        <v>69</v>
      </c>
      <c r="H29" s="21">
        <v>10</v>
      </c>
      <c r="I29" s="22">
        <f t="shared" si="1"/>
        <v>6.9</v>
      </c>
      <c r="J29" s="22">
        <v>2</v>
      </c>
      <c r="K29" s="21">
        <v>2</v>
      </c>
      <c r="L29" s="28">
        <v>4714</v>
      </c>
      <c r="M29" s="29">
        <v>727</v>
      </c>
      <c r="N29" s="23">
        <v>45576</v>
      </c>
      <c r="O29" s="30" t="s">
        <v>265</v>
      </c>
    </row>
    <row r="30" spans="1:18" s="24" customFormat="1" ht="24.95" customHeight="1">
      <c r="A30" s="17">
        <v>28</v>
      </c>
      <c r="B30" s="22">
        <v>24</v>
      </c>
      <c r="C30" s="18" t="s">
        <v>239</v>
      </c>
      <c r="D30" s="28">
        <v>257.49</v>
      </c>
      <c r="E30" s="28">
        <v>281</v>
      </c>
      <c r="F30" s="20">
        <f>(D30-E30)/E30</f>
        <v>-8.3665480427046232E-2</v>
      </c>
      <c r="G30" s="29">
        <v>83</v>
      </c>
      <c r="H30" s="21">
        <v>3</v>
      </c>
      <c r="I30" s="22">
        <f t="shared" si="1"/>
        <v>27.666666666666668</v>
      </c>
      <c r="J30" s="22">
        <v>2</v>
      </c>
      <c r="K30" s="21">
        <v>7</v>
      </c>
      <c r="L30" s="28">
        <v>42418.039999999994</v>
      </c>
      <c r="M30" s="29">
        <v>8297</v>
      </c>
      <c r="N30" s="23">
        <v>45541</v>
      </c>
      <c r="O30" s="30" t="s">
        <v>14</v>
      </c>
      <c r="R30" s="17"/>
    </row>
    <row r="31" spans="1:18" s="24" customFormat="1" ht="24.95" customHeight="1">
      <c r="A31" s="17">
        <v>29</v>
      </c>
      <c r="B31" s="22">
        <v>27</v>
      </c>
      <c r="C31" s="18" t="s">
        <v>249</v>
      </c>
      <c r="D31" s="28">
        <v>214</v>
      </c>
      <c r="E31" s="28">
        <v>164</v>
      </c>
      <c r="F31" s="20">
        <f>(D31-E31)/E31</f>
        <v>0.3048780487804878</v>
      </c>
      <c r="G31" s="29">
        <v>62</v>
      </c>
      <c r="H31" s="20" t="s">
        <v>15</v>
      </c>
      <c r="I31" s="20" t="s">
        <v>15</v>
      </c>
      <c r="J31" s="22">
        <v>2</v>
      </c>
      <c r="K31" s="21">
        <v>6</v>
      </c>
      <c r="L31" s="28">
        <v>6698</v>
      </c>
      <c r="M31" s="29">
        <v>1440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>
        <v>20</v>
      </c>
      <c r="C32" s="18" t="s">
        <v>253</v>
      </c>
      <c r="D32" s="28">
        <v>211.5</v>
      </c>
      <c r="E32" s="28">
        <v>614.9</v>
      </c>
      <c r="F32" s="20">
        <f>(D32-E32)/E32</f>
        <v>-0.65604163278581884</v>
      </c>
      <c r="G32" s="29">
        <v>27</v>
      </c>
      <c r="H32" s="21">
        <v>2</v>
      </c>
      <c r="I32" s="22">
        <f>G32/H32</f>
        <v>13.5</v>
      </c>
      <c r="J32" s="22">
        <v>1</v>
      </c>
      <c r="K32" s="21">
        <v>5</v>
      </c>
      <c r="L32" s="28">
        <v>27793.62</v>
      </c>
      <c r="M32" s="29">
        <v>4192</v>
      </c>
      <c r="N32" s="23">
        <v>45555</v>
      </c>
      <c r="O32" s="30" t="s">
        <v>11</v>
      </c>
      <c r="R32" s="17"/>
    </row>
    <row r="33" spans="1:18" s="24" customFormat="1" ht="24.95" customHeight="1">
      <c r="A33" s="17">
        <v>31</v>
      </c>
      <c r="B33" s="29" t="s">
        <v>15</v>
      </c>
      <c r="C33" s="18" t="s">
        <v>308</v>
      </c>
      <c r="D33" s="28">
        <v>205.03</v>
      </c>
      <c r="E33" s="28" t="s">
        <v>15</v>
      </c>
      <c r="F33" s="20" t="s">
        <v>15</v>
      </c>
      <c r="G33" s="29">
        <v>53</v>
      </c>
      <c r="H33" s="21">
        <v>3</v>
      </c>
      <c r="I33" s="22">
        <f>G33/H33</f>
        <v>17.666666666666668</v>
      </c>
      <c r="J33" s="22">
        <v>2</v>
      </c>
      <c r="K33" s="21" t="s">
        <v>15</v>
      </c>
      <c r="L33" s="28">
        <v>181073.7</v>
      </c>
      <c r="M33" s="29">
        <v>31116</v>
      </c>
      <c r="N33" s="23">
        <v>44834</v>
      </c>
      <c r="O33" s="30" t="s">
        <v>25</v>
      </c>
      <c r="R33" s="17"/>
    </row>
    <row r="34" spans="1:18" s="24" customFormat="1" ht="24.95" customHeight="1">
      <c r="A34" s="17">
        <v>32</v>
      </c>
      <c r="B34" s="71">
        <v>21</v>
      </c>
      <c r="C34" s="18" t="s">
        <v>296</v>
      </c>
      <c r="D34" s="28">
        <v>170</v>
      </c>
      <c r="E34" s="28">
        <v>604.40000000000009</v>
      </c>
      <c r="F34" s="20">
        <f>(D34-E34)/E34</f>
        <v>-0.7187293183322303</v>
      </c>
      <c r="G34" s="29">
        <v>31</v>
      </c>
      <c r="H34" s="21">
        <v>5</v>
      </c>
      <c r="I34" s="22">
        <v>6.2</v>
      </c>
      <c r="J34" s="22">
        <v>3</v>
      </c>
      <c r="K34" s="21">
        <v>2</v>
      </c>
      <c r="L34" s="28">
        <v>774.40000000000009</v>
      </c>
      <c r="M34" s="29">
        <v>128</v>
      </c>
      <c r="N34" s="23">
        <v>45576</v>
      </c>
      <c r="O34" s="30" t="s">
        <v>297</v>
      </c>
      <c r="R34" s="17"/>
    </row>
    <row r="35" spans="1:18" s="24" customFormat="1" ht="24.95" customHeight="1">
      <c r="A35" s="17">
        <v>33</v>
      </c>
      <c r="B35" s="22">
        <v>31</v>
      </c>
      <c r="C35" s="18" t="s">
        <v>283</v>
      </c>
      <c r="D35" s="28">
        <v>153</v>
      </c>
      <c r="E35" s="28">
        <v>60</v>
      </c>
      <c r="F35" s="20">
        <f>(D35-E35)/E35</f>
        <v>1.55</v>
      </c>
      <c r="G35" s="29">
        <v>30</v>
      </c>
      <c r="H35" s="21">
        <v>3</v>
      </c>
      <c r="I35" s="22">
        <v>10</v>
      </c>
      <c r="J35" s="22">
        <v>3</v>
      </c>
      <c r="K35" s="21">
        <v>3</v>
      </c>
      <c r="L35" s="28">
        <v>1221.79</v>
      </c>
      <c r="M35" s="29">
        <v>227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71">
        <v>25</v>
      </c>
      <c r="C36" s="18" t="s">
        <v>104</v>
      </c>
      <c r="D36" s="28">
        <v>152</v>
      </c>
      <c r="E36" s="28">
        <v>279.64999999999998</v>
      </c>
      <c r="F36" s="20">
        <f>(D36-E36)/E36</f>
        <v>-0.45646343643840509</v>
      </c>
      <c r="G36" s="29">
        <v>42</v>
      </c>
      <c r="H36" s="21">
        <v>1</v>
      </c>
      <c r="I36" s="22">
        <f>G36/H36</f>
        <v>42</v>
      </c>
      <c r="J36" s="22">
        <v>1</v>
      </c>
      <c r="K36" s="20" t="s">
        <v>15</v>
      </c>
      <c r="L36" s="28">
        <v>138733</v>
      </c>
      <c r="M36" s="29">
        <v>26866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80</v>
      </c>
      <c r="D37" s="28">
        <v>123.84</v>
      </c>
      <c r="E37" s="28" t="s">
        <v>15</v>
      </c>
      <c r="F37" s="20" t="s">
        <v>15</v>
      </c>
      <c r="G37" s="29">
        <v>36</v>
      </c>
      <c r="H37" s="21">
        <v>2</v>
      </c>
      <c r="I37" s="22">
        <f>G37/H37</f>
        <v>18</v>
      </c>
      <c r="J37" s="22">
        <v>1</v>
      </c>
      <c r="K37" s="21" t="s">
        <v>15</v>
      </c>
      <c r="L37" s="28">
        <v>87696.01</v>
      </c>
      <c r="M37" s="29">
        <v>18069</v>
      </c>
      <c r="N37" s="23">
        <v>44855</v>
      </c>
      <c r="O37" s="30" t="s">
        <v>11</v>
      </c>
      <c r="R37" s="17"/>
    </row>
    <row r="38" spans="1:18" s="24" customFormat="1" ht="24.95" customHeight="1">
      <c r="A38" s="17">
        <v>36</v>
      </c>
      <c r="B38" s="29" t="s">
        <v>15</v>
      </c>
      <c r="C38" s="18" t="s">
        <v>135</v>
      </c>
      <c r="D38" s="28">
        <v>77.989999999999995</v>
      </c>
      <c r="E38" s="28" t="s">
        <v>15</v>
      </c>
      <c r="F38" s="20" t="s">
        <v>15</v>
      </c>
      <c r="G38" s="29">
        <v>23</v>
      </c>
      <c r="H38" s="21">
        <v>1</v>
      </c>
      <c r="I38" s="22">
        <f>G38/H38</f>
        <v>23</v>
      </c>
      <c r="J38" s="22">
        <v>1</v>
      </c>
      <c r="K38" s="21" t="s">
        <v>15</v>
      </c>
      <c r="L38" s="28">
        <v>32484.11</v>
      </c>
      <c r="M38" s="29">
        <v>5399</v>
      </c>
      <c r="N38" s="23">
        <v>45303</v>
      </c>
      <c r="O38" s="30" t="s">
        <v>66</v>
      </c>
      <c r="R38" s="17"/>
    </row>
    <row r="39" spans="1:18" s="24" customFormat="1" ht="24.95" customHeight="1">
      <c r="A39" s="17">
        <v>37</v>
      </c>
      <c r="B39" s="22">
        <v>28</v>
      </c>
      <c r="C39" s="18" t="s">
        <v>147</v>
      </c>
      <c r="D39" s="28">
        <v>6</v>
      </c>
      <c r="E39" s="28">
        <v>150</v>
      </c>
      <c r="F39" s="20">
        <f>(D39-E39)/E39</f>
        <v>-0.96</v>
      </c>
      <c r="G39" s="29">
        <v>1</v>
      </c>
      <c r="H39" s="21">
        <v>1</v>
      </c>
      <c r="I39" s="22">
        <f>G39/H39</f>
        <v>1</v>
      </c>
      <c r="J39" s="22">
        <v>1</v>
      </c>
      <c r="K39" s="21">
        <v>16</v>
      </c>
      <c r="L39" s="28">
        <v>55185.46</v>
      </c>
      <c r="M39" s="29">
        <v>8376</v>
      </c>
      <c r="N39" s="23">
        <v>45478</v>
      </c>
      <c r="O39" s="30" t="s">
        <v>18</v>
      </c>
      <c r="R39" s="17"/>
    </row>
    <row r="40" spans="1:18" s="24" customFormat="1" ht="24.95" customHeight="1">
      <c r="A40" s="17">
        <v>38</v>
      </c>
      <c r="B40" s="29" t="s">
        <v>15</v>
      </c>
      <c r="C40" s="18" t="s">
        <v>44</v>
      </c>
      <c r="D40" s="28">
        <v>3</v>
      </c>
      <c r="E40" s="28" t="s">
        <v>15</v>
      </c>
      <c r="F40" s="20" t="s">
        <v>15</v>
      </c>
      <c r="G40" s="29">
        <v>1</v>
      </c>
      <c r="H40" s="21">
        <v>1</v>
      </c>
      <c r="I40" s="22">
        <f>G40/H40</f>
        <v>1</v>
      </c>
      <c r="J40" s="22">
        <v>1</v>
      </c>
      <c r="K40" s="21" t="s">
        <v>15</v>
      </c>
      <c r="L40" s="28">
        <v>62129.279999999999</v>
      </c>
      <c r="M40" s="29" t="s">
        <v>306</v>
      </c>
      <c r="N40" s="23">
        <v>45379</v>
      </c>
      <c r="O40" s="30" t="s">
        <v>25</v>
      </c>
      <c r="R40" s="17"/>
    </row>
    <row r="41" spans="1:18" ht="24.95" customHeight="1">
      <c r="A41" s="46"/>
      <c r="B41" s="57" t="s">
        <v>26</v>
      </c>
      <c r="C41" s="48" t="s">
        <v>139</v>
      </c>
      <c r="D41" s="49">
        <f>SUBTOTAL(109,Table1324567891011121314151716182819202122[Pajamos 
(GBO)])</f>
        <v>287704.44</v>
      </c>
      <c r="E41" s="49" t="s">
        <v>299</v>
      </c>
      <c r="F41" s="50">
        <f t="shared" ref="F41" si="2">(D41-E41)/E41</f>
        <v>5.8612602336491591E-2</v>
      </c>
      <c r="G41" s="52">
        <f>SUBTOTAL(109,Table1324567891011121314151716182819202122[Žiūrovų sk. 
(ADM)])</f>
        <v>43855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12.13-12.19</vt:lpstr>
      <vt:lpstr>12.06-12.12</vt:lpstr>
      <vt:lpstr>11.29-12.05</vt:lpstr>
      <vt:lpstr>11.22-11.28</vt:lpstr>
      <vt:lpstr>11.15-11.21</vt:lpstr>
      <vt:lpstr>11.08-11.14</vt:lpstr>
      <vt:lpstr>11.01-11.07</vt:lpstr>
      <vt:lpstr>10.25-10.31</vt:lpstr>
      <vt:lpstr>10.18-10.24</vt:lpstr>
      <vt:lpstr>10.11-10.17</vt:lpstr>
      <vt:lpstr>10.04-10.10</vt:lpstr>
      <vt:lpstr>09.27-10.03</vt:lpstr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2024-12-20T13:44:16Z</dcterms:modified>
</cp:coreProperties>
</file>